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SPYDER\William\My Documents\Statistical PERT\Site Downloads\SPERT Beta\Version 2.1\"/>
    </mc:Choice>
  </mc:AlternateContent>
  <xr:revisionPtr revIDLastSave="0" documentId="13_ncr:1_{C1BE6789-5D8C-4D0A-9EDD-8CCD23281E2A}" xr6:coauthVersionLast="45" xr6:coauthVersionMax="45" xr10:uidLastSave="{00000000-0000-0000-0000-000000000000}"/>
  <bookViews>
    <workbookView xWindow="-120" yWindow="-120" windowWidth="19440" windowHeight="10440" tabRatio="635" xr2:uid="{00000000-000D-0000-FFFF-FFFF00000000}"/>
  </bookViews>
  <sheets>
    <sheet name="Welcome!" sheetId="24" r:id="rId1"/>
    <sheet name="SPERT® Beta - Coronavirus" sheetId="20" r:id="rId2"/>
    <sheet name="SPERT® Beta - Coronavirus Tree" sheetId="32" r:id="rId3"/>
    <sheet name="Skew" sheetId="2" r:id="rId4"/>
    <sheet name="Confidence" sheetId="3" r:id="rId5"/>
    <sheet name="Alpha-Beta" sheetId="1" r:id="rId6"/>
    <sheet name="Standard Deviation Ratios" sheetId="18" r:id="rId7"/>
    <sheet name="Mean Ratios" sheetId="19" r:id="rId8"/>
    <sheet name="VLookups" sheetId="25" r:id="rId9"/>
    <sheet name="Collabinart®" sheetId="31" r:id="rId10"/>
    <sheet name="Change Log" sheetId="7" r:id="rId11"/>
    <sheet name="GNU GPL" sheetId="29" r:id="rId12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4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Alpha_Chart">'Alpha-Beta'!$C$4:$L$18</definedName>
    <definedName name="Beta_Chart">'Alpha-Beta'!$C$22:$L$36</definedName>
    <definedName name="Mean_Ratios">'Mean Ratios'!$B$4:$K$18</definedName>
    <definedName name="Pal_Workbook_GUID" hidden="1">"V92M1E1QZHJM9I3Y6Z2MM1RZ"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electedCell" hidden="1">"$O$4"</definedName>
    <definedName name="RiskSelectedNameCell1" hidden="1">"$A$3"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tandard_Deviation_Ratios">'Standard Deviation Ratios'!$B$4:$K$18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2" i="32" l="1"/>
  <c r="K13" i="32"/>
  <c r="F17" i="32"/>
  <c r="B28" i="32" l="1"/>
  <c r="B15" i="32"/>
  <c r="F18" i="32" s="1"/>
  <c r="F12" i="32" l="1"/>
  <c r="K10" i="32" s="1"/>
  <c r="AH4" i="20"/>
  <c r="K14" i="32" l="1"/>
  <c r="AI4" i="20"/>
  <c r="IA4" i="20"/>
  <c r="Q13" i="32" l="1"/>
  <c r="Q9" i="32"/>
  <c r="F7" i="32" s="1"/>
  <c r="IB7" i="20"/>
  <c r="IB6" i="20"/>
  <c r="AJ4" i="20"/>
  <c r="IC6" i="20" l="1"/>
  <c r="IC7" i="20"/>
  <c r="AK4" i="20"/>
  <c r="AL4" i="20" l="1"/>
  <c r="ID6" i="20"/>
  <c r="ID7" i="20"/>
  <c r="A38" i="25"/>
  <c r="A20" i="19"/>
  <c r="A20" i="18"/>
  <c r="A38" i="1"/>
  <c r="A14" i="3"/>
  <c r="A19" i="2"/>
  <c r="B25" i="20"/>
  <c r="B27" i="24"/>
  <c r="AM4" i="20" l="1"/>
  <c r="IE6" i="20"/>
  <c r="IE7" i="20"/>
  <c r="IF6" i="20" l="1"/>
  <c r="IF7" i="20"/>
  <c r="AN4" i="20"/>
  <c r="AO4" i="20" l="1"/>
  <c r="IG6" i="20"/>
  <c r="IG7" i="20"/>
  <c r="AP4" i="20" l="1"/>
  <c r="IH6" i="20"/>
  <c r="IH7" i="20"/>
  <c r="AQ4" i="20" l="1"/>
  <c r="II6" i="20"/>
  <c r="II7" i="20"/>
  <c r="IJ6" i="20" l="1"/>
  <c r="IJ7" i="20"/>
  <c r="AR4" i="20"/>
  <c r="AS4" i="20" l="1"/>
  <c r="IK6" i="20"/>
  <c r="IK7" i="20"/>
  <c r="AT4" i="20" l="1"/>
  <c r="IL6" i="20"/>
  <c r="IL7" i="20"/>
  <c r="T1" i="20"/>
  <c r="AU4" i="20" l="1"/>
  <c r="IM6" i="20"/>
  <c r="IM7" i="20"/>
  <c r="B36" i="25"/>
  <c r="B35" i="25"/>
  <c r="B31" i="25"/>
  <c r="B30" i="25"/>
  <c r="IN6" i="20" l="1"/>
  <c r="IN7" i="20"/>
  <c r="AV4" i="20"/>
  <c r="AW4" i="20" l="1"/>
  <c r="IO6" i="20"/>
  <c r="IO7" i="20"/>
  <c r="AX4" i="20" l="1"/>
  <c r="IP6" i="20"/>
  <c r="IP7" i="20"/>
  <c r="AY4" i="20" l="1"/>
  <c r="IQ6" i="20"/>
  <c r="IQ7" i="20"/>
  <c r="AZ4" i="20" l="1"/>
  <c r="IR6" i="20"/>
  <c r="IR7" i="20"/>
  <c r="BA4" i="20" l="1"/>
  <c r="IS6" i="20"/>
  <c r="IS7" i="20"/>
  <c r="BB4" i="20" l="1"/>
  <c r="IT7" i="20"/>
  <c r="E4" i="20"/>
  <c r="BC4" i="20" l="1"/>
  <c r="IU7" i="20"/>
  <c r="K17" i="19"/>
  <c r="J17" i="19"/>
  <c r="I17" i="19"/>
  <c r="H17" i="19"/>
  <c r="G17" i="19"/>
  <c r="F17" i="19"/>
  <c r="D17" i="19"/>
  <c r="C17" i="19"/>
  <c r="B17" i="19"/>
  <c r="L17" i="1"/>
  <c r="K17" i="1"/>
  <c r="J17" i="1"/>
  <c r="I17" i="1"/>
  <c r="H17" i="1"/>
  <c r="G17" i="1"/>
  <c r="F17" i="1"/>
  <c r="E17" i="1"/>
  <c r="D17" i="1"/>
  <c r="C17" i="1"/>
  <c r="K17" i="18"/>
  <c r="J17" i="18"/>
  <c r="I17" i="18"/>
  <c r="H17" i="18"/>
  <c r="G17" i="18"/>
  <c r="F17" i="18"/>
  <c r="D17" i="18"/>
  <c r="C17" i="18"/>
  <c r="B17" i="18"/>
  <c r="L15" i="1"/>
  <c r="K15" i="1"/>
  <c r="J15" i="1"/>
  <c r="I15" i="1"/>
  <c r="H15" i="1"/>
  <c r="G15" i="1"/>
  <c r="F15" i="1"/>
  <c r="E15" i="1"/>
  <c r="D15" i="1"/>
  <c r="C15" i="1"/>
  <c r="L13" i="1"/>
  <c r="K13" i="1"/>
  <c r="J13" i="1"/>
  <c r="I13" i="1"/>
  <c r="H13" i="1"/>
  <c r="G13" i="1"/>
  <c r="F13" i="1"/>
  <c r="E13" i="1"/>
  <c r="D13" i="1"/>
  <c r="C13" i="1"/>
  <c r="L11" i="1"/>
  <c r="K11" i="1"/>
  <c r="J11" i="1"/>
  <c r="I11" i="1"/>
  <c r="H11" i="1"/>
  <c r="G11" i="1"/>
  <c r="F11" i="1"/>
  <c r="E11" i="1"/>
  <c r="D11" i="1"/>
  <c r="C11" i="1"/>
  <c r="L9" i="1"/>
  <c r="K9" i="1"/>
  <c r="J9" i="1"/>
  <c r="I9" i="1"/>
  <c r="H9" i="1"/>
  <c r="G9" i="1"/>
  <c r="F9" i="1"/>
  <c r="E9" i="1"/>
  <c r="D9" i="1"/>
  <c r="C9" i="1"/>
  <c r="L7" i="1"/>
  <c r="K7" i="1"/>
  <c r="J7" i="1"/>
  <c r="I7" i="1"/>
  <c r="H7" i="1"/>
  <c r="G7" i="1"/>
  <c r="F7" i="1"/>
  <c r="E7" i="1"/>
  <c r="D7" i="1"/>
  <c r="C7" i="1"/>
  <c r="K5" i="1"/>
  <c r="J5" i="1"/>
  <c r="I5" i="1"/>
  <c r="H5" i="1"/>
  <c r="G5" i="1"/>
  <c r="F5" i="1"/>
  <c r="E5" i="1"/>
  <c r="D5" i="1"/>
  <c r="C5" i="1"/>
  <c r="L5" i="1"/>
  <c r="K15" i="19"/>
  <c r="J15" i="19"/>
  <c r="I15" i="19"/>
  <c r="H15" i="19"/>
  <c r="G15" i="19"/>
  <c r="F15" i="19"/>
  <c r="D15" i="19"/>
  <c r="C15" i="19"/>
  <c r="B15" i="19"/>
  <c r="K13" i="19"/>
  <c r="J13" i="19"/>
  <c r="I13" i="19"/>
  <c r="H13" i="19"/>
  <c r="G13" i="19"/>
  <c r="F13" i="19"/>
  <c r="D13" i="19"/>
  <c r="C13" i="19"/>
  <c r="B13" i="19"/>
  <c r="K11" i="19"/>
  <c r="J11" i="19"/>
  <c r="I11" i="19"/>
  <c r="H11" i="19"/>
  <c r="G11" i="19"/>
  <c r="F11" i="19"/>
  <c r="D11" i="19"/>
  <c r="C11" i="19"/>
  <c r="B11" i="19"/>
  <c r="K9" i="19"/>
  <c r="J9" i="19"/>
  <c r="I9" i="19"/>
  <c r="H9" i="19"/>
  <c r="G9" i="19"/>
  <c r="F9" i="19"/>
  <c r="D9" i="19"/>
  <c r="C9" i="19"/>
  <c r="B9" i="19"/>
  <c r="K7" i="19"/>
  <c r="J7" i="19"/>
  <c r="I7" i="19"/>
  <c r="H7" i="19"/>
  <c r="G7" i="19"/>
  <c r="F7" i="19"/>
  <c r="D7" i="19"/>
  <c r="C7" i="19"/>
  <c r="B7" i="19"/>
  <c r="J5" i="19"/>
  <c r="I5" i="19"/>
  <c r="H5" i="19"/>
  <c r="G5" i="19"/>
  <c r="F5" i="19"/>
  <c r="D5" i="19"/>
  <c r="C5" i="19"/>
  <c r="B5" i="19"/>
  <c r="K5" i="19"/>
  <c r="K15" i="18"/>
  <c r="J15" i="18"/>
  <c r="I15" i="18"/>
  <c r="H15" i="18"/>
  <c r="G15" i="18"/>
  <c r="F15" i="18"/>
  <c r="D15" i="18"/>
  <c r="C15" i="18"/>
  <c r="B15" i="18"/>
  <c r="K13" i="18"/>
  <c r="J13" i="18"/>
  <c r="I13" i="18"/>
  <c r="H13" i="18"/>
  <c r="G13" i="18"/>
  <c r="F13" i="18"/>
  <c r="D13" i="18"/>
  <c r="C13" i="18"/>
  <c r="B13" i="18"/>
  <c r="K11" i="18"/>
  <c r="J11" i="18"/>
  <c r="I11" i="18"/>
  <c r="H11" i="18"/>
  <c r="G11" i="18"/>
  <c r="F11" i="18"/>
  <c r="D11" i="18"/>
  <c r="C11" i="18"/>
  <c r="B11" i="18"/>
  <c r="K9" i="18"/>
  <c r="J9" i="18"/>
  <c r="I9" i="18"/>
  <c r="H9" i="18"/>
  <c r="G9" i="18"/>
  <c r="F9" i="18"/>
  <c r="D9" i="18"/>
  <c r="C9" i="18"/>
  <c r="B9" i="18"/>
  <c r="K7" i="18"/>
  <c r="J7" i="18"/>
  <c r="I7" i="18"/>
  <c r="H7" i="18"/>
  <c r="G7" i="18"/>
  <c r="F7" i="18"/>
  <c r="D7" i="18"/>
  <c r="C7" i="18"/>
  <c r="B7" i="18"/>
  <c r="J5" i="18"/>
  <c r="I5" i="18"/>
  <c r="H5" i="18"/>
  <c r="G5" i="18"/>
  <c r="F5" i="18"/>
  <c r="D5" i="18"/>
  <c r="C5" i="18"/>
  <c r="B5" i="18"/>
  <c r="K5" i="18"/>
  <c r="J4" i="20"/>
  <c r="G4" i="20"/>
  <c r="F4" i="20"/>
  <c r="L4" i="20" l="1"/>
  <c r="BD4" i="20"/>
  <c r="IV7" i="20"/>
  <c r="H4" i="20"/>
  <c r="I4" i="20" s="1"/>
  <c r="M4" i="20" s="1"/>
  <c r="O4" i="20" l="1"/>
  <c r="BE4" i="20"/>
  <c r="IW7" i="20"/>
  <c r="N4" i="20"/>
  <c r="P4" i="20"/>
  <c r="Q4" i="20" l="1"/>
  <c r="IX4" i="20" s="1"/>
  <c r="IX5" i="20" s="1"/>
  <c r="D17" i="20"/>
  <c r="D10" i="20"/>
  <c r="D15" i="20"/>
  <c r="D16" i="20"/>
  <c r="D11" i="20"/>
  <c r="BF4" i="20"/>
  <c r="IX7" i="20"/>
  <c r="U4" i="20"/>
  <c r="Y4" i="20"/>
  <c r="S4" i="20"/>
  <c r="AC4" i="20"/>
  <c r="T4" i="20"/>
  <c r="AE4" i="20"/>
  <c r="AD4" i="20"/>
  <c r="AB4" i="20"/>
  <c r="AA4" i="20"/>
  <c r="Z4" i="20"/>
  <c r="X4" i="20"/>
  <c r="W4" i="20"/>
  <c r="V4" i="20"/>
  <c r="IX6" i="20" l="1"/>
  <c r="IX8" i="20" s="1"/>
  <c r="BG4" i="20"/>
  <c r="IY7" i="20"/>
  <c r="PT4" i="20"/>
  <c r="PT5" i="20" s="1"/>
  <c r="IB4" i="20"/>
  <c r="IB5" i="20" s="1"/>
  <c r="IB8" i="20" s="1"/>
  <c r="IC4" i="20"/>
  <c r="IC5" i="20" s="1"/>
  <c r="IC8" i="20" s="1"/>
  <c r="ID4" i="20"/>
  <c r="ID5" i="20" s="1"/>
  <c r="ID8" i="20" s="1"/>
  <c r="IE4" i="20"/>
  <c r="IE5" i="20" s="1"/>
  <c r="IE8" i="20" s="1"/>
  <c r="IF4" i="20"/>
  <c r="IF5" i="20" s="1"/>
  <c r="IF8" i="20" s="1"/>
  <c r="IG4" i="20"/>
  <c r="IG5" i="20" s="1"/>
  <c r="IG8" i="20" s="1"/>
  <c r="IH4" i="20"/>
  <c r="IH5" i="20" s="1"/>
  <c r="IH8" i="20" s="1"/>
  <c r="II4" i="20"/>
  <c r="II5" i="20" s="1"/>
  <c r="II8" i="20" s="1"/>
  <c r="IJ4" i="20"/>
  <c r="IJ5" i="20" s="1"/>
  <c r="IJ8" i="20" s="1"/>
  <c r="IK4" i="20"/>
  <c r="IK5" i="20" s="1"/>
  <c r="IK8" i="20" s="1"/>
  <c r="IL4" i="20"/>
  <c r="IL5" i="20" s="1"/>
  <c r="IL8" i="20" s="1"/>
  <c r="IM4" i="20"/>
  <c r="IM5" i="20" s="1"/>
  <c r="IM8" i="20" s="1"/>
  <c r="IN4" i="20"/>
  <c r="IN5" i="20" s="1"/>
  <c r="IN8" i="20" s="1"/>
  <c r="IO4" i="20"/>
  <c r="IO5" i="20" s="1"/>
  <c r="IO8" i="20" s="1"/>
  <c r="IP4" i="20"/>
  <c r="IP5" i="20" s="1"/>
  <c r="IP8" i="20" s="1"/>
  <c r="IQ4" i="20"/>
  <c r="IQ5" i="20" s="1"/>
  <c r="IQ8" i="20" s="1"/>
  <c r="IR4" i="20"/>
  <c r="IR5" i="20" s="1"/>
  <c r="IR8" i="20" s="1"/>
  <c r="IS4" i="20"/>
  <c r="IS5" i="20" s="1"/>
  <c r="IS8" i="20" s="1"/>
  <c r="IT4" i="20"/>
  <c r="IU4" i="20"/>
  <c r="IV4" i="20"/>
  <c r="IW4" i="20"/>
  <c r="IY4" i="20"/>
  <c r="IY5" i="20" s="1"/>
  <c r="IU5" i="20" l="1"/>
  <c r="IU6" i="20"/>
  <c r="IT5" i="20"/>
  <c r="IT6" i="20"/>
  <c r="IW5" i="20"/>
  <c r="IW6" i="20"/>
  <c r="IV5" i="20"/>
  <c r="IV6" i="20"/>
  <c r="IY6" i="20"/>
  <c r="IY8" i="20" s="1"/>
  <c r="PT6" i="20"/>
  <c r="PT7" i="20"/>
  <c r="BH4" i="20"/>
  <c r="IZ7" i="20"/>
  <c r="IZ4" i="20"/>
  <c r="IZ5" i="20" s="1"/>
  <c r="IW8" i="20" l="1"/>
  <c r="IU8" i="20"/>
  <c r="IV8" i="20"/>
  <c r="IT8" i="20"/>
  <c r="IZ6" i="20"/>
  <c r="IZ8" i="20" s="1"/>
  <c r="PT8" i="20"/>
  <c r="BI4" i="20"/>
  <c r="JA7" i="20"/>
  <c r="JA4" i="20"/>
  <c r="JA5" i="20" s="1"/>
  <c r="JA6" i="20" l="1"/>
  <c r="JA8" i="20" s="1"/>
  <c r="BJ4" i="20"/>
  <c r="JB7" i="20"/>
  <c r="JB4" i="20"/>
  <c r="JB5" i="20" s="1"/>
  <c r="JB6" i="20" l="1"/>
  <c r="JB8" i="20" s="1"/>
  <c r="BK4" i="20"/>
  <c r="JC7" i="20"/>
  <c r="JC4" i="20"/>
  <c r="JC5" i="20" s="1"/>
  <c r="JC6" i="20" l="1"/>
  <c r="JC8" i="20" s="1"/>
  <c r="BL4" i="20"/>
  <c r="JD7" i="20"/>
  <c r="JD4" i="20"/>
  <c r="JD5" i="20" s="1"/>
  <c r="JD6" i="20" l="1"/>
  <c r="JD8" i="20" s="1"/>
  <c r="BM4" i="20"/>
  <c r="JE7" i="20"/>
  <c r="JE4" i="20"/>
  <c r="JE5" i="20" s="1"/>
  <c r="JE6" i="20" l="1"/>
  <c r="JE8" i="20" s="1"/>
  <c r="BN4" i="20"/>
  <c r="JF7" i="20"/>
  <c r="JF4" i="20"/>
  <c r="JF5" i="20" s="1"/>
  <c r="JF6" i="20" l="1"/>
  <c r="JF8" i="20" s="1"/>
  <c r="BO4" i="20"/>
  <c r="JG7" i="20"/>
  <c r="JG4" i="20"/>
  <c r="JG5" i="20" s="1"/>
  <c r="JG6" i="20" l="1"/>
  <c r="JG8" i="20" s="1"/>
  <c r="BP4" i="20"/>
  <c r="JH7" i="20"/>
  <c r="JH4" i="20"/>
  <c r="JH5" i="20" s="1"/>
  <c r="JH6" i="20" l="1"/>
  <c r="JH8" i="20" s="1"/>
  <c r="BQ4" i="20"/>
  <c r="JI7" i="20"/>
  <c r="JI4" i="20"/>
  <c r="JI5" i="20" s="1"/>
  <c r="JI6" i="20" l="1"/>
  <c r="JI8" i="20" s="1"/>
  <c r="BR4" i="20"/>
  <c r="JJ7" i="20"/>
  <c r="JJ4" i="20"/>
  <c r="JJ5" i="20" s="1"/>
  <c r="JJ6" i="20" l="1"/>
  <c r="JJ8" i="20" s="1"/>
  <c r="BS4" i="20"/>
  <c r="JK7" i="20"/>
  <c r="JK4" i="20"/>
  <c r="JK5" i="20" s="1"/>
  <c r="JK6" i="20" l="1"/>
  <c r="JK8" i="20" s="1"/>
  <c r="BT4" i="20"/>
  <c r="JL7" i="20"/>
  <c r="JL4" i="20"/>
  <c r="JL5" i="20" s="1"/>
  <c r="JL6" i="20" l="1"/>
  <c r="JL8" i="20" s="1"/>
  <c r="BU4" i="20"/>
  <c r="JM7" i="20"/>
  <c r="JM4" i="20"/>
  <c r="JM5" i="20" s="1"/>
  <c r="JM6" i="20" l="1"/>
  <c r="JM8" i="20" s="1"/>
  <c r="BV4" i="20"/>
  <c r="JN7" i="20"/>
  <c r="JN4" i="20"/>
  <c r="JN5" i="20" s="1"/>
  <c r="JN6" i="20" l="1"/>
  <c r="JN8" i="20" s="1"/>
  <c r="BW4" i="20"/>
  <c r="JO7" i="20"/>
  <c r="JO4" i="20"/>
  <c r="JO5" i="20" s="1"/>
  <c r="JO6" i="20" l="1"/>
  <c r="JO8" i="20" s="1"/>
  <c r="BX4" i="20"/>
  <c r="JP7" i="20"/>
  <c r="JP4" i="20"/>
  <c r="JP5" i="20" s="1"/>
  <c r="JP6" i="20" l="1"/>
  <c r="JP8" i="20" s="1"/>
  <c r="BY4" i="20"/>
  <c r="JQ7" i="20"/>
  <c r="JQ4" i="20"/>
  <c r="JQ5" i="20" s="1"/>
  <c r="JQ6" i="20" l="1"/>
  <c r="JQ8" i="20" s="1"/>
  <c r="BZ4" i="20"/>
  <c r="JR7" i="20"/>
  <c r="JR4" i="20"/>
  <c r="JR5" i="20" s="1"/>
  <c r="JR6" i="20" l="1"/>
  <c r="JR8" i="20" s="1"/>
  <c r="CA4" i="20"/>
  <c r="JS7" i="20"/>
  <c r="JS4" i="20"/>
  <c r="JS5" i="20" s="1"/>
  <c r="JS6" i="20" l="1"/>
  <c r="JS8" i="20" s="1"/>
  <c r="CB4" i="20"/>
  <c r="JT7" i="20"/>
  <c r="JT4" i="20"/>
  <c r="JT5" i="20" s="1"/>
  <c r="JT6" i="20" l="1"/>
  <c r="JT8" i="20" s="1"/>
  <c r="CC4" i="20"/>
  <c r="JU7" i="20"/>
  <c r="JU4" i="20"/>
  <c r="JU5" i="20" s="1"/>
  <c r="JU6" i="20" l="1"/>
  <c r="JU8" i="20" s="1"/>
  <c r="CD4" i="20"/>
  <c r="JV7" i="20"/>
  <c r="JV4" i="20"/>
  <c r="JV5" i="20" s="1"/>
  <c r="JV6" i="20" l="1"/>
  <c r="JV8" i="20" s="1"/>
  <c r="CE4" i="20"/>
  <c r="JW7" i="20"/>
  <c r="JW4" i="20"/>
  <c r="JW5" i="20" s="1"/>
  <c r="JW6" i="20" l="1"/>
  <c r="JW8" i="20" s="1"/>
  <c r="CF4" i="20"/>
  <c r="JX7" i="20"/>
  <c r="JX4" i="20"/>
  <c r="JX5" i="20" s="1"/>
  <c r="JX6" i="20" l="1"/>
  <c r="JX8" i="20" s="1"/>
  <c r="CG4" i="20"/>
  <c r="JY4" i="20"/>
  <c r="JY5" i="20" s="1"/>
  <c r="JY7" i="20" l="1"/>
  <c r="JY6" i="20"/>
  <c r="CH4" i="20"/>
  <c r="JZ4" i="20"/>
  <c r="JZ5" i="20" s="1"/>
  <c r="JY8" i="20" l="1"/>
  <c r="JZ6" i="20"/>
  <c r="JZ7" i="20"/>
  <c r="CI4" i="20"/>
  <c r="KA7" i="20"/>
  <c r="KA4" i="20"/>
  <c r="KA5" i="20" s="1"/>
  <c r="JZ8" i="20" l="1"/>
  <c r="KA6" i="20"/>
  <c r="KA8" i="20" s="1"/>
  <c r="CJ4" i="20"/>
  <c r="KB7" i="20"/>
  <c r="KB4" i="20"/>
  <c r="KB5" i="20" s="1"/>
  <c r="KB6" i="20" l="1"/>
  <c r="KB8" i="20" s="1"/>
  <c r="CK4" i="20"/>
  <c r="KC4" i="20"/>
  <c r="KC5" i="20" s="1"/>
  <c r="KC7" i="20" l="1"/>
  <c r="KC6" i="20"/>
  <c r="CL4" i="20"/>
  <c r="KD7" i="20"/>
  <c r="KD4" i="20"/>
  <c r="KD5" i="20" s="1"/>
  <c r="KC8" i="20" l="1"/>
  <c r="KD6" i="20"/>
  <c r="KD8" i="20" s="1"/>
  <c r="CM4" i="20"/>
  <c r="KE4" i="20"/>
  <c r="KE5" i="20" s="1"/>
  <c r="KE7" i="20" l="1"/>
  <c r="KE6" i="20"/>
  <c r="CN4" i="20"/>
  <c r="KF7" i="20"/>
  <c r="KF4" i="20"/>
  <c r="KF5" i="20" s="1"/>
  <c r="KE8" i="20" l="1"/>
  <c r="KF6" i="20"/>
  <c r="KF8" i="20" s="1"/>
  <c r="CO4" i="20"/>
  <c r="KG7" i="20"/>
  <c r="KG4" i="20"/>
  <c r="KG5" i="20" s="1"/>
  <c r="KG6" i="20" l="1"/>
  <c r="KG8" i="20" s="1"/>
  <c r="CP4" i="20"/>
  <c r="KH4" i="20"/>
  <c r="KH5" i="20" s="1"/>
  <c r="KH7" i="20" l="1"/>
  <c r="KH6" i="20"/>
  <c r="CQ4" i="20"/>
  <c r="KI4" i="20"/>
  <c r="KI5" i="20" s="1"/>
  <c r="KH8" i="20" l="1"/>
  <c r="KI7" i="20"/>
  <c r="KI6" i="20"/>
  <c r="CR4" i="20"/>
  <c r="KJ4" i="20"/>
  <c r="KJ5" i="20" s="1"/>
  <c r="KI8" i="20" l="1"/>
  <c r="KJ6" i="20"/>
  <c r="KJ7" i="20"/>
  <c r="CS4" i="20"/>
  <c r="KK7" i="20"/>
  <c r="KK4" i="20"/>
  <c r="KK5" i="20" s="1"/>
  <c r="KJ8" i="20" l="1"/>
  <c r="KK6" i="20"/>
  <c r="KK8" i="20" s="1"/>
  <c r="CT4" i="20"/>
  <c r="KL7" i="20"/>
  <c r="KL4" i="20"/>
  <c r="KL5" i="20" s="1"/>
  <c r="KL6" i="20" l="1"/>
  <c r="KL8" i="20" s="1"/>
  <c r="CU4" i="20"/>
  <c r="KM7" i="20"/>
  <c r="KM4" i="20"/>
  <c r="KM6" i="20" s="1"/>
  <c r="KM5" i="20" l="1"/>
  <c r="KM8" i="20" s="1"/>
  <c r="CV4" i="20"/>
  <c r="KN7" i="20"/>
  <c r="KN4" i="20"/>
  <c r="KN6" i="20" s="1"/>
  <c r="KN5" i="20" l="1"/>
  <c r="KN8" i="20" s="1"/>
  <c r="CW4" i="20"/>
  <c r="KO7" i="20"/>
  <c r="KO4" i="20"/>
  <c r="KO6" i="20" s="1"/>
  <c r="KO5" i="20" l="1"/>
  <c r="KO8" i="20" s="1"/>
  <c r="CX4" i="20"/>
  <c r="KP7" i="20"/>
  <c r="KP4" i="20"/>
  <c r="KP6" i="20" s="1"/>
  <c r="KP5" i="20" l="1"/>
  <c r="KP8" i="20" s="1"/>
  <c r="CY4" i="20"/>
  <c r="KQ7" i="20"/>
  <c r="KQ4" i="20"/>
  <c r="KQ6" i="20" s="1"/>
  <c r="KQ5" i="20" l="1"/>
  <c r="KQ8" i="20" s="1"/>
  <c r="CZ4" i="20"/>
  <c r="KR7" i="20"/>
  <c r="KR4" i="20"/>
  <c r="KR6" i="20" s="1"/>
  <c r="KR5" i="20" l="1"/>
  <c r="KR8" i="20" s="1"/>
  <c r="DA4" i="20"/>
  <c r="KS4" i="20"/>
  <c r="KS7" i="20" s="1"/>
  <c r="KS5" i="20" l="1"/>
  <c r="KS6" i="20"/>
  <c r="DB4" i="20"/>
  <c r="KT4" i="20"/>
  <c r="KT6" i="20" s="1"/>
  <c r="KS8" i="20" l="1"/>
  <c r="KT5" i="20"/>
  <c r="KT7" i="20"/>
  <c r="DC4" i="20"/>
  <c r="KU4" i="20"/>
  <c r="KU6" i="20" s="1"/>
  <c r="KT8" i="20" l="1"/>
  <c r="KU5" i="20"/>
  <c r="KU7" i="20"/>
  <c r="DD4" i="20"/>
  <c r="KV4" i="20"/>
  <c r="KV6" i="20" s="1"/>
  <c r="KU8" i="20" l="1"/>
  <c r="KV5" i="20"/>
  <c r="KV7" i="20"/>
  <c r="DE4" i="20"/>
  <c r="KW4" i="20"/>
  <c r="KW6" i="20" s="1"/>
  <c r="KV8" i="20" l="1"/>
  <c r="KW5" i="20"/>
  <c r="KW7" i="20"/>
  <c r="DF4" i="20"/>
  <c r="KX4" i="20"/>
  <c r="KX7" i="20" s="1"/>
  <c r="KW8" i="20" l="1"/>
  <c r="KX5" i="20"/>
  <c r="KX6" i="20"/>
  <c r="DG4" i="20"/>
  <c r="KY4" i="20"/>
  <c r="KY7" i="20" s="1"/>
  <c r="KX8" i="20" l="1"/>
  <c r="KY5" i="20"/>
  <c r="KY6" i="20"/>
  <c r="DH4" i="20"/>
  <c r="KZ7" i="20"/>
  <c r="KZ4" i="20"/>
  <c r="KZ6" i="20" s="1"/>
  <c r="KY8" i="20" l="1"/>
  <c r="KZ5" i="20"/>
  <c r="KZ8" i="20" s="1"/>
  <c r="DI4" i="20"/>
  <c r="LA4" i="20"/>
  <c r="LA6" i="20" s="1"/>
  <c r="LA5" i="20" l="1"/>
  <c r="LA7" i="20"/>
  <c r="DJ4" i="20"/>
  <c r="LB4" i="20"/>
  <c r="LB6" i="20" s="1"/>
  <c r="LA8" i="20" l="1"/>
  <c r="LB5" i="20"/>
  <c r="LB7" i="20"/>
  <c r="DK4" i="20"/>
  <c r="LC4" i="20"/>
  <c r="LC6" i="20" s="1"/>
  <c r="LB8" i="20" l="1"/>
  <c r="LC5" i="20"/>
  <c r="LC7" i="20"/>
  <c r="DL4" i="20"/>
  <c r="LD4" i="20"/>
  <c r="LD6" i="20" s="1"/>
  <c r="LC8" i="20" l="1"/>
  <c r="LD5" i="20"/>
  <c r="LD7" i="20"/>
  <c r="DM4" i="20"/>
  <c r="LE4" i="20"/>
  <c r="LE6" i="20" s="1"/>
  <c r="LD8" i="20" l="1"/>
  <c r="LE5" i="20"/>
  <c r="LE7" i="20"/>
  <c r="DN4" i="20"/>
  <c r="LF4" i="20"/>
  <c r="LF6" i="20" s="1"/>
  <c r="LE8" i="20" l="1"/>
  <c r="LF5" i="20"/>
  <c r="LF7" i="20"/>
  <c r="DO4" i="20"/>
  <c r="LG4" i="20"/>
  <c r="LG6" i="20" s="1"/>
  <c r="LF8" i="20" l="1"/>
  <c r="LG5" i="20"/>
  <c r="LG7" i="20"/>
  <c r="DP4" i="20"/>
  <c r="LH4" i="20"/>
  <c r="LH6" i="20" s="1"/>
  <c r="LG8" i="20" l="1"/>
  <c r="LH5" i="20"/>
  <c r="LH7" i="20"/>
  <c r="DQ4" i="20"/>
  <c r="LI4" i="20"/>
  <c r="LI7" i="20" s="1"/>
  <c r="LH8" i="20" l="1"/>
  <c r="LI5" i="20"/>
  <c r="LI6" i="20"/>
  <c r="DR4" i="20"/>
  <c r="LJ4" i="20"/>
  <c r="LJ7" i="20" s="1"/>
  <c r="LI8" i="20" l="1"/>
  <c r="LJ5" i="20"/>
  <c r="LJ6" i="20"/>
  <c r="DS4" i="20"/>
  <c r="LK4" i="20"/>
  <c r="LK7" i="20" s="1"/>
  <c r="LJ8" i="20" l="1"/>
  <c r="LK5" i="20"/>
  <c r="LK6" i="20"/>
  <c r="DT4" i="20"/>
  <c r="LL4" i="20"/>
  <c r="LL6" i="20" s="1"/>
  <c r="LK8" i="20" l="1"/>
  <c r="LL5" i="20"/>
  <c r="LL7" i="20"/>
  <c r="DU4" i="20"/>
  <c r="LM4" i="20"/>
  <c r="LM6" i="20" s="1"/>
  <c r="LL8" i="20" l="1"/>
  <c r="LM5" i="20"/>
  <c r="LM7" i="20"/>
  <c r="DV4" i="20"/>
  <c r="LN4" i="20"/>
  <c r="LN6" i="20" s="1"/>
  <c r="LM8" i="20" l="1"/>
  <c r="LN5" i="20"/>
  <c r="LN7" i="20"/>
  <c r="DW4" i="20"/>
  <c r="LO4" i="20"/>
  <c r="LO6" i="20" s="1"/>
  <c r="LN8" i="20" l="1"/>
  <c r="LO5" i="20"/>
  <c r="LO7" i="20"/>
  <c r="DX4" i="20"/>
  <c r="LP4" i="20"/>
  <c r="LP7" i="20" s="1"/>
  <c r="LO8" i="20" l="1"/>
  <c r="LP5" i="20"/>
  <c r="LP6" i="20"/>
  <c r="DY4" i="20"/>
  <c r="LQ4" i="20"/>
  <c r="LQ6" i="20" s="1"/>
  <c r="LP8" i="20" l="1"/>
  <c r="LQ5" i="20"/>
  <c r="LQ7" i="20"/>
  <c r="DZ4" i="20"/>
  <c r="LR4" i="20"/>
  <c r="LR6" i="20" s="1"/>
  <c r="LQ8" i="20" l="1"/>
  <c r="LR5" i="20"/>
  <c r="LR7" i="20"/>
  <c r="EA4" i="20"/>
  <c r="LS4" i="20"/>
  <c r="LS6" i="20" s="1"/>
  <c r="LR8" i="20" l="1"/>
  <c r="LS5" i="20"/>
  <c r="LS7" i="20"/>
  <c r="EB4" i="20"/>
  <c r="LT4" i="20"/>
  <c r="LT7" i="20" s="1"/>
  <c r="LS8" i="20" l="1"/>
  <c r="LT5" i="20"/>
  <c r="LT6" i="20"/>
  <c r="EC4" i="20"/>
  <c r="LU4" i="20"/>
  <c r="LU6" i="20" s="1"/>
  <c r="LT8" i="20" l="1"/>
  <c r="LU5" i="20"/>
  <c r="LU7" i="20"/>
  <c r="ED4" i="20"/>
  <c r="LV4" i="20"/>
  <c r="LV6" i="20" s="1"/>
  <c r="LU8" i="20" l="1"/>
  <c r="LV5" i="20"/>
  <c r="LV7" i="20"/>
  <c r="EE4" i="20"/>
  <c r="LW4" i="20"/>
  <c r="LW6" i="20" s="1"/>
  <c r="LV8" i="20" l="1"/>
  <c r="LW5" i="20"/>
  <c r="LW7" i="20"/>
  <c r="EF4" i="20"/>
  <c r="LX4" i="20"/>
  <c r="LX6" i="20" s="1"/>
  <c r="LW8" i="20" l="1"/>
  <c r="LX5" i="20"/>
  <c r="LX7" i="20"/>
  <c r="LX8" i="20" s="1"/>
  <c r="EG4" i="20"/>
  <c r="LY4" i="20"/>
  <c r="LY6" i="20" s="1"/>
  <c r="LY5" i="20" l="1"/>
  <c r="LY7" i="20"/>
  <c r="LY8" i="20" s="1"/>
  <c r="EH4" i="20"/>
  <c r="LZ4" i="20"/>
  <c r="LZ6" i="20" s="1"/>
  <c r="LZ5" i="20" l="1"/>
  <c r="LZ7" i="20"/>
  <c r="LZ8" i="20" s="1"/>
  <c r="EI4" i="20"/>
  <c r="MA4" i="20"/>
  <c r="MA7" i="20" s="1"/>
  <c r="MA5" i="20" l="1"/>
  <c r="MA6" i="20"/>
  <c r="EJ4" i="20"/>
  <c r="MB4" i="20"/>
  <c r="MB6" i="20" s="1"/>
  <c r="MA8" i="20" l="1"/>
  <c r="MB5" i="20"/>
  <c r="MB7" i="20"/>
  <c r="EK4" i="20"/>
  <c r="MC4" i="20"/>
  <c r="MC6" i="20" s="1"/>
  <c r="MB8" i="20" l="1"/>
  <c r="MC5" i="20"/>
  <c r="MC7" i="20"/>
  <c r="EL4" i="20"/>
  <c r="MD4" i="20"/>
  <c r="MD6" i="20" s="1"/>
  <c r="MC8" i="20" l="1"/>
  <c r="MD5" i="20"/>
  <c r="MD7" i="20"/>
  <c r="EM4" i="20"/>
  <c r="ME4" i="20"/>
  <c r="ME6" i="20" s="1"/>
  <c r="MD8" i="20" l="1"/>
  <c r="ME5" i="20"/>
  <c r="ME7" i="20"/>
  <c r="EN4" i="20"/>
  <c r="MF4" i="20"/>
  <c r="MF6" i="20" s="1"/>
  <c r="ME8" i="20" l="1"/>
  <c r="MF5" i="20"/>
  <c r="MF7" i="20"/>
  <c r="MF8" i="20" s="1"/>
  <c r="EO4" i="20"/>
  <c r="MG4" i="20"/>
  <c r="MG6" i="20" s="1"/>
  <c r="MG5" i="20" l="1"/>
  <c r="MG7" i="20"/>
  <c r="MG8" i="20" s="1"/>
  <c r="EP4" i="20"/>
  <c r="MH4" i="20"/>
  <c r="MH6" i="20" s="1"/>
  <c r="MH5" i="20" l="1"/>
  <c r="MH7" i="20"/>
  <c r="MH8" i="20" s="1"/>
  <c r="EQ4" i="20"/>
  <c r="MI4" i="20"/>
  <c r="MI6" i="20" s="1"/>
  <c r="MI5" i="20" l="1"/>
  <c r="MI7" i="20"/>
  <c r="MI8" i="20" s="1"/>
  <c r="ER4" i="20"/>
  <c r="MJ4" i="20"/>
  <c r="MJ6" i="20" s="1"/>
  <c r="MJ5" i="20" l="1"/>
  <c r="MJ7" i="20"/>
  <c r="ES4" i="20"/>
  <c r="MK4" i="20"/>
  <c r="MK7" i="20" s="1"/>
  <c r="MJ8" i="20" l="1"/>
  <c r="MK5" i="20"/>
  <c r="MK6" i="20"/>
  <c r="ET4" i="20"/>
  <c r="ML4" i="20"/>
  <c r="ML7" i="20" s="1"/>
  <c r="MK8" i="20" l="1"/>
  <c r="ML5" i="20"/>
  <c r="ML6" i="20"/>
  <c r="ML8" i="20" s="1"/>
  <c r="EU4" i="20"/>
  <c r="MM4" i="20"/>
  <c r="MM6" i="20" s="1"/>
  <c r="MM5" i="20" l="1"/>
  <c r="MM7" i="20"/>
  <c r="EV4" i="20"/>
  <c r="MN4" i="20"/>
  <c r="MN7" i="20" s="1"/>
  <c r="MM8" i="20" l="1"/>
  <c r="MN5" i="20"/>
  <c r="MN6" i="20"/>
  <c r="MN8" i="20" s="1"/>
  <c r="EW4" i="20"/>
  <c r="MO4" i="20"/>
  <c r="MO6" i="20" s="1"/>
  <c r="MO5" i="20" l="1"/>
  <c r="MO7" i="20"/>
  <c r="MO8" i="20" s="1"/>
  <c r="EX4" i="20"/>
  <c r="MP4" i="20"/>
  <c r="MP6" i="20" s="1"/>
  <c r="MP5" i="20" l="1"/>
  <c r="MP7" i="20"/>
  <c r="MP8" i="20" s="1"/>
  <c r="EY4" i="20"/>
  <c r="MQ4" i="20"/>
  <c r="MQ7" i="20" s="1"/>
  <c r="MQ5" i="20" l="1"/>
  <c r="MQ6" i="20"/>
  <c r="MQ8" i="20" s="1"/>
  <c r="EZ4" i="20"/>
  <c r="MR4" i="20"/>
  <c r="MR7" i="20" s="1"/>
  <c r="MR5" i="20" l="1"/>
  <c r="MR6" i="20"/>
  <c r="FA4" i="20"/>
  <c r="MS4" i="20"/>
  <c r="MS7" i="20" s="1"/>
  <c r="MR8" i="20" l="1"/>
  <c r="MS5" i="20"/>
  <c r="MS6" i="20"/>
  <c r="FB4" i="20"/>
  <c r="MT4" i="20"/>
  <c r="MT7" i="20" s="1"/>
  <c r="MS8" i="20" l="1"/>
  <c r="MT5" i="20"/>
  <c r="MT6" i="20"/>
  <c r="MT8" i="20" s="1"/>
  <c r="FC4" i="20"/>
  <c r="MU4" i="20"/>
  <c r="MU7" i="20" s="1"/>
  <c r="MU5" i="20" l="1"/>
  <c r="MU6" i="20"/>
  <c r="MU8" i="20" s="1"/>
  <c r="FD4" i="20"/>
  <c r="MV4" i="20"/>
  <c r="MV7" i="20" s="1"/>
  <c r="MV5" i="20" l="1"/>
  <c r="MV6" i="20"/>
  <c r="FE4" i="20"/>
  <c r="MW4" i="20"/>
  <c r="MW7" i="20" s="1"/>
  <c r="MV8" i="20" l="1"/>
  <c r="MW5" i="20"/>
  <c r="MW6" i="20"/>
  <c r="MW8" i="20" s="1"/>
  <c r="FF4" i="20"/>
  <c r="MX4" i="20"/>
  <c r="MX7" i="20" s="1"/>
  <c r="MX5" i="20" l="1"/>
  <c r="MX6" i="20"/>
  <c r="MX8" i="20" s="1"/>
  <c r="FG4" i="20"/>
  <c r="MY4" i="20"/>
  <c r="MY7" i="20" s="1"/>
  <c r="MY5" i="20" l="1"/>
  <c r="MY6" i="20"/>
  <c r="MY8" i="20" s="1"/>
  <c r="FH4" i="20"/>
  <c r="MZ4" i="20"/>
  <c r="MZ7" i="20" s="1"/>
  <c r="MZ5" i="20" l="1"/>
  <c r="MZ6" i="20"/>
  <c r="FI4" i="20"/>
  <c r="NA4" i="20"/>
  <c r="NA7" i="20" s="1"/>
  <c r="MZ8" i="20" l="1"/>
  <c r="NA5" i="20"/>
  <c r="NA6" i="20"/>
  <c r="FJ4" i="20"/>
  <c r="NB4" i="20"/>
  <c r="NB6" i="20" s="1"/>
  <c r="NA8" i="20" l="1"/>
  <c r="NB5" i="20"/>
  <c r="NB7" i="20"/>
  <c r="FK4" i="20"/>
  <c r="NC4" i="20"/>
  <c r="NC7" i="20" s="1"/>
  <c r="NB8" i="20" l="1"/>
  <c r="NC5" i="20"/>
  <c r="NC6" i="20"/>
  <c r="FL4" i="20"/>
  <c r="ND6" i="20"/>
  <c r="ND4" i="20"/>
  <c r="ND7" i="20" s="1"/>
  <c r="NC8" i="20" l="1"/>
  <c r="ND5" i="20"/>
  <c r="ND8" i="20" s="1"/>
  <c r="FM4" i="20"/>
  <c r="NE6" i="20"/>
  <c r="NE4" i="20"/>
  <c r="NE7" i="20" s="1"/>
  <c r="NE5" i="20" l="1"/>
  <c r="NE8" i="20" s="1"/>
  <c r="FN4" i="20"/>
  <c r="NF6" i="20"/>
  <c r="NF4" i="20"/>
  <c r="NF7" i="20" s="1"/>
  <c r="NF5" i="20" l="1"/>
  <c r="NF8" i="20" s="1"/>
  <c r="FO4" i="20"/>
  <c r="NG6" i="20"/>
  <c r="NG4" i="20"/>
  <c r="NG7" i="20" s="1"/>
  <c r="NG5" i="20" l="1"/>
  <c r="NG8" i="20" s="1"/>
  <c r="FP4" i="20"/>
  <c r="NH6" i="20"/>
  <c r="NH4" i="20"/>
  <c r="NH7" i="20" s="1"/>
  <c r="NH5" i="20" l="1"/>
  <c r="NH8" i="20" s="1"/>
  <c r="FQ4" i="20"/>
  <c r="NI6" i="20"/>
  <c r="NI4" i="20"/>
  <c r="NI7" i="20" s="1"/>
  <c r="NI5" i="20" l="1"/>
  <c r="NI8" i="20" s="1"/>
  <c r="FR4" i="20"/>
  <c r="NJ6" i="20"/>
  <c r="NJ4" i="20"/>
  <c r="NJ7" i="20" s="1"/>
  <c r="NJ5" i="20" l="1"/>
  <c r="NJ8" i="20" s="1"/>
  <c r="FS4" i="20"/>
  <c r="NK4" i="20"/>
  <c r="NK6" i="20" s="1"/>
  <c r="NK5" i="20" l="1"/>
  <c r="NK7" i="20"/>
  <c r="NK8" i="20" s="1"/>
  <c r="FT4" i="20"/>
  <c r="NL4" i="20"/>
  <c r="NL6" i="20" s="1"/>
  <c r="NL5" i="20" l="1"/>
  <c r="NL7" i="20"/>
  <c r="NL8" i="20" s="1"/>
  <c r="FU4" i="20"/>
  <c r="NM6" i="20"/>
  <c r="NM4" i="20"/>
  <c r="NM7" i="20" s="1"/>
  <c r="NM5" i="20" l="1"/>
  <c r="NM8" i="20" s="1"/>
  <c r="FV4" i="20"/>
  <c r="NN4" i="20"/>
  <c r="NN6" i="20" s="1"/>
  <c r="NN5" i="20" l="1"/>
  <c r="NN7" i="20"/>
  <c r="NN8" i="20" s="1"/>
  <c r="FW4" i="20"/>
  <c r="NO4" i="20"/>
  <c r="NO6" i="20" s="1"/>
  <c r="NO5" i="20" l="1"/>
  <c r="NO7" i="20"/>
  <c r="FX4" i="20"/>
  <c r="NP6" i="20"/>
  <c r="NP4" i="20"/>
  <c r="NP7" i="20" s="1"/>
  <c r="NO8" i="20" l="1"/>
  <c r="NP5" i="20"/>
  <c r="NP8" i="20" s="1"/>
  <c r="FY4" i="20"/>
  <c r="NQ4" i="20"/>
  <c r="NQ6" i="20" s="1"/>
  <c r="NQ5" i="20" l="1"/>
  <c r="NQ7" i="20"/>
  <c r="FZ4" i="20"/>
  <c r="NR4" i="20"/>
  <c r="NR6" i="20" s="1"/>
  <c r="NQ8" i="20" l="1"/>
  <c r="NR5" i="20"/>
  <c r="NR7" i="20"/>
  <c r="GA4" i="20"/>
  <c r="NS4" i="20"/>
  <c r="NS6" i="20" s="1"/>
  <c r="NR8" i="20" l="1"/>
  <c r="NS5" i="20"/>
  <c r="NS7" i="20"/>
  <c r="GB4" i="20"/>
  <c r="NT4" i="20"/>
  <c r="NT6" i="20" s="1"/>
  <c r="NS8" i="20" l="1"/>
  <c r="NT5" i="20"/>
  <c r="NT7" i="20"/>
  <c r="GC4" i="20"/>
  <c r="NU4" i="20"/>
  <c r="NU6" i="20" s="1"/>
  <c r="NT8" i="20" l="1"/>
  <c r="NU5" i="20"/>
  <c r="NU7" i="20"/>
  <c r="GD4" i="20"/>
  <c r="NV4" i="20"/>
  <c r="NV6" i="20" s="1"/>
  <c r="NU8" i="20" l="1"/>
  <c r="NV5" i="20"/>
  <c r="NV7" i="20"/>
  <c r="GE4" i="20"/>
  <c r="NW4" i="20"/>
  <c r="NW6" i="20" s="1"/>
  <c r="NV8" i="20" l="1"/>
  <c r="NW5" i="20"/>
  <c r="NW7" i="20"/>
  <c r="GF4" i="20"/>
  <c r="NX4" i="20"/>
  <c r="NX6" i="20" s="1"/>
  <c r="NW8" i="20" l="1"/>
  <c r="NX5" i="20"/>
  <c r="NX7" i="20"/>
  <c r="GG4" i="20"/>
  <c r="NY4" i="20"/>
  <c r="NY6" i="20" s="1"/>
  <c r="NX8" i="20" l="1"/>
  <c r="NY5" i="20"/>
  <c r="NY7" i="20"/>
  <c r="NY8" i="20" s="1"/>
  <c r="GH4" i="20"/>
  <c r="NZ4" i="20"/>
  <c r="NZ6" i="20" s="1"/>
  <c r="NZ5" i="20" l="1"/>
  <c r="NZ7" i="20"/>
  <c r="GI4" i="20"/>
  <c r="OA4" i="20"/>
  <c r="OA6" i="20" s="1"/>
  <c r="NZ8" i="20" l="1"/>
  <c r="OA5" i="20"/>
  <c r="OA7" i="20"/>
  <c r="GJ4" i="20"/>
  <c r="OB6" i="20"/>
  <c r="OB4" i="20"/>
  <c r="OB7" i="20" s="1"/>
  <c r="OA8" i="20" l="1"/>
  <c r="OB5" i="20"/>
  <c r="OB8" i="20" s="1"/>
  <c r="GK4" i="20"/>
  <c r="OC6" i="20"/>
  <c r="OC4" i="20"/>
  <c r="OC7" i="20" s="1"/>
  <c r="OC5" i="20" l="1"/>
  <c r="OC8" i="20" s="1"/>
  <c r="GL4" i="20"/>
  <c r="OD6" i="20"/>
  <c r="OD4" i="20"/>
  <c r="OD7" i="20" s="1"/>
  <c r="OD5" i="20" l="1"/>
  <c r="OD8" i="20" s="1"/>
  <c r="GM4" i="20"/>
  <c r="OE6" i="20"/>
  <c r="OE4" i="20"/>
  <c r="OE7" i="20" s="1"/>
  <c r="OE5" i="20" l="1"/>
  <c r="OE8" i="20" s="1"/>
  <c r="GN4" i="20"/>
  <c r="OF6" i="20"/>
  <c r="OF4" i="20"/>
  <c r="OF7" i="20" s="1"/>
  <c r="OF5" i="20" l="1"/>
  <c r="OF8" i="20" s="1"/>
  <c r="GO4" i="20"/>
  <c r="OG4" i="20"/>
  <c r="OG6" i="20" s="1"/>
  <c r="OG5" i="20" l="1"/>
  <c r="OG7" i="20"/>
  <c r="GP4" i="20"/>
  <c r="OH4" i="20"/>
  <c r="OH6" i="20" s="1"/>
  <c r="OG8" i="20" l="1"/>
  <c r="OH5" i="20"/>
  <c r="OH7" i="20"/>
  <c r="GQ4" i="20"/>
  <c r="OI6" i="20"/>
  <c r="OI4" i="20"/>
  <c r="OI7" i="20" s="1"/>
  <c r="OH8" i="20" l="1"/>
  <c r="OI5" i="20"/>
  <c r="OI8" i="20" s="1"/>
  <c r="GR4" i="20"/>
  <c r="OJ6" i="20"/>
  <c r="OJ4" i="20"/>
  <c r="OJ7" i="20" s="1"/>
  <c r="OJ5" i="20" l="1"/>
  <c r="OJ8" i="20" s="1"/>
  <c r="GS4" i="20"/>
  <c r="OK6" i="20"/>
  <c r="OK4" i="20"/>
  <c r="OK7" i="20" s="1"/>
  <c r="OK5" i="20" l="1"/>
  <c r="OK8" i="20" s="1"/>
  <c r="GT4" i="20"/>
  <c r="OL6" i="20"/>
  <c r="OL4" i="20"/>
  <c r="OL7" i="20" s="1"/>
  <c r="OL5" i="20" l="1"/>
  <c r="OL8" i="20" s="1"/>
  <c r="GU4" i="20"/>
  <c r="OM4" i="20"/>
  <c r="OM6" i="20" s="1"/>
  <c r="OM5" i="20" l="1"/>
  <c r="OM7" i="20"/>
  <c r="OM8" i="20" s="1"/>
  <c r="GV4" i="20"/>
  <c r="ON4" i="20"/>
  <c r="ON6" i="20" s="1"/>
  <c r="ON5" i="20" l="1"/>
  <c r="ON7" i="20"/>
  <c r="GW4" i="20"/>
  <c r="OO4" i="20"/>
  <c r="OO6" i="20" s="1"/>
  <c r="ON8" i="20" l="1"/>
  <c r="OO5" i="20"/>
  <c r="OO7" i="20"/>
  <c r="GX4" i="20"/>
  <c r="OP4" i="20"/>
  <c r="OP6" i="20" s="1"/>
  <c r="OO8" i="20" l="1"/>
  <c r="OP5" i="20"/>
  <c r="OP7" i="20"/>
  <c r="GY4" i="20"/>
  <c r="OQ4" i="20"/>
  <c r="OQ6" i="20" s="1"/>
  <c r="OP8" i="20" l="1"/>
  <c r="OQ5" i="20"/>
  <c r="OQ7" i="20"/>
  <c r="GZ4" i="20"/>
  <c r="OR4" i="20"/>
  <c r="OR6" i="20" s="1"/>
  <c r="OQ8" i="20" l="1"/>
  <c r="OR5" i="20"/>
  <c r="OR7" i="20"/>
  <c r="HA4" i="20"/>
  <c r="OS4" i="20"/>
  <c r="OS6" i="20" s="1"/>
  <c r="OR8" i="20" l="1"/>
  <c r="OS5" i="20"/>
  <c r="OS7" i="20"/>
  <c r="HB4" i="20"/>
  <c r="OT4" i="20"/>
  <c r="OT6" i="20" s="1"/>
  <c r="OS8" i="20" l="1"/>
  <c r="OT5" i="20"/>
  <c r="OT7" i="20"/>
  <c r="HC4" i="20"/>
  <c r="OU4" i="20"/>
  <c r="OU6" i="20" s="1"/>
  <c r="OT8" i="20" l="1"/>
  <c r="OU5" i="20"/>
  <c r="OU7" i="20"/>
  <c r="HD4" i="20"/>
  <c r="OV4" i="20"/>
  <c r="OV6" i="20" s="1"/>
  <c r="OU8" i="20" l="1"/>
  <c r="OV5" i="20"/>
  <c r="OV7" i="20"/>
  <c r="HE4" i="20"/>
  <c r="OW4" i="20"/>
  <c r="OW6" i="20" s="1"/>
  <c r="OV8" i="20" l="1"/>
  <c r="OW5" i="20"/>
  <c r="OW7" i="20"/>
  <c r="HF4" i="20"/>
  <c r="OX4" i="20"/>
  <c r="OX6" i="20" s="1"/>
  <c r="OW8" i="20" l="1"/>
  <c r="OX5" i="20"/>
  <c r="OX7" i="20"/>
  <c r="HG4" i="20"/>
  <c r="OY4" i="20"/>
  <c r="OY6" i="20" s="1"/>
  <c r="OX8" i="20" l="1"/>
  <c r="OY5" i="20"/>
  <c r="OY7" i="20"/>
  <c r="HH4" i="20"/>
  <c r="OZ4" i="20"/>
  <c r="OZ6" i="20" s="1"/>
  <c r="OY8" i="20" l="1"/>
  <c r="OZ5" i="20"/>
  <c r="OZ7" i="20"/>
  <c r="OZ8" i="20" s="1"/>
  <c r="HI4" i="20"/>
  <c r="PA4" i="20"/>
  <c r="PA6" i="20" s="1"/>
  <c r="PA5" i="20" l="1"/>
  <c r="PA7" i="20"/>
  <c r="HJ4" i="20"/>
  <c r="PB4" i="20"/>
  <c r="PB6" i="20" s="1"/>
  <c r="PA8" i="20" l="1"/>
  <c r="PB5" i="20"/>
  <c r="PB7" i="20"/>
  <c r="HK4" i="20"/>
  <c r="PC4" i="20"/>
  <c r="PC6" i="20" s="1"/>
  <c r="PB8" i="20" l="1"/>
  <c r="PC5" i="20"/>
  <c r="PC7" i="20"/>
  <c r="HL4" i="20"/>
  <c r="PD4" i="20"/>
  <c r="PD6" i="20" s="1"/>
  <c r="PC8" i="20" l="1"/>
  <c r="PD5" i="20"/>
  <c r="PD7" i="20"/>
  <c r="HM4" i="20"/>
  <c r="PE4" i="20"/>
  <c r="PE6" i="20" s="1"/>
  <c r="PD8" i="20" l="1"/>
  <c r="PE5" i="20"/>
  <c r="PE7" i="20"/>
  <c r="HN4" i="20"/>
  <c r="PF4" i="20"/>
  <c r="PF6" i="20" s="1"/>
  <c r="PE8" i="20" l="1"/>
  <c r="PF5" i="20"/>
  <c r="PF7" i="20"/>
  <c r="HO4" i="20"/>
  <c r="PG4" i="20"/>
  <c r="PG6" i="20" s="1"/>
  <c r="PF8" i="20" l="1"/>
  <c r="PG5" i="20"/>
  <c r="PG7" i="20"/>
  <c r="HP4" i="20"/>
  <c r="PH4" i="20"/>
  <c r="PH6" i="20" s="1"/>
  <c r="PG8" i="20" l="1"/>
  <c r="PH5" i="20"/>
  <c r="PH7" i="20"/>
  <c r="HQ4" i="20"/>
  <c r="PI4" i="20"/>
  <c r="PI6" i="20" s="1"/>
  <c r="PH8" i="20" l="1"/>
  <c r="PI5" i="20"/>
  <c r="PI7" i="20"/>
  <c r="HR4" i="20"/>
  <c r="PJ4" i="20"/>
  <c r="PJ6" i="20" s="1"/>
  <c r="PI8" i="20" l="1"/>
  <c r="PJ5" i="20"/>
  <c r="PJ7" i="20"/>
  <c r="HS4" i="20"/>
  <c r="PK4" i="20"/>
  <c r="PK6" i="20" s="1"/>
  <c r="PJ8" i="20" l="1"/>
  <c r="PK5" i="20"/>
  <c r="PK7" i="20"/>
  <c r="PK8" i="20" s="1"/>
  <c r="HT4" i="20"/>
  <c r="PL4" i="20"/>
  <c r="PL6" i="20" s="1"/>
  <c r="PL5" i="20" l="1"/>
  <c r="PL7" i="20"/>
  <c r="HU4" i="20"/>
  <c r="PM4" i="20"/>
  <c r="PM6" i="20" s="1"/>
  <c r="PL8" i="20" l="1"/>
  <c r="PM5" i="20"/>
  <c r="PM7" i="20"/>
  <c r="PM8" i="20" s="1"/>
  <c r="HV4" i="20"/>
  <c r="PN4" i="20"/>
  <c r="PN6" i="20" s="1"/>
  <c r="PN5" i="20" l="1"/>
  <c r="PN7" i="20"/>
  <c r="HW4" i="20"/>
  <c r="PO4" i="20"/>
  <c r="PO6" i="20" s="1"/>
  <c r="PN8" i="20" l="1"/>
  <c r="PO5" i="20"/>
  <c r="PO7" i="20"/>
  <c r="PO8" i="20" s="1"/>
  <c r="HX4" i="20"/>
  <c r="PP4" i="20"/>
  <c r="PP6" i="20" s="1"/>
  <c r="PP5" i="20" l="1"/>
  <c r="PP7" i="20"/>
  <c r="HY4" i="20"/>
  <c r="PQ4" i="20"/>
  <c r="PQ6" i="20" s="1"/>
  <c r="PP8" i="20" l="1"/>
  <c r="PQ5" i="20"/>
  <c r="PQ7" i="20"/>
  <c r="HZ4" i="20"/>
  <c r="PR4" i="20"/>
  <c r="PR6" i="20" s="1"/>
  <c r="PQ8" i="20" l="1"/>
  <c r="PR5" i="20"/>
  <c r="PR7" i="20"/>
  <c r="PR8" i="20" s="1"/>
  <c r="PS4" i="20"/>
  <c r="PS6" i="20" s="1"/>
  <c r="PS5" i="20" l="1"/>
  <c r="PS7" i="20"/>
  <c r="PS8" i="2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William Davis</author>
  </authors>
  <commentList>
    <comment ref="E3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William Davis:</t>
        </r>
        <r>
          <rPr>
            <sz val="9"/>
            <color indexed="81"/>
            <rFont val="Tahoma"/>
            <family val="2"/>
          </rPr>
          <t xml:space="preserve">
This checks that a proper 3-point estimate was entered:
Minimum value must be &gt; 0 and =&lt; Most Likely
Most Likely must be &gt;= Minimum and =&lt; Maximum Maximum must be &gt;= Most Likely
The same value cannot be used for the minimum,
most likely and maximum point-estimates</t>
        </r>
      </text>
    </comment>
  </commentList>
</comments>
</file>

<file path=xl/sharedStrings.xml><?xml version="1.0" encoding="utf-8"?>
<sst xmlns="http://schemas.openxmlformats.org/spreadsheetml/2006/main" count="911" uniqueCount="700">
  <si>
    <t>BETA</t>
  </si>
  <si>
    <t>Low</t>
  </si>
  <si>
    <t>Medium-Low</t>
  </si>
  <si>
    <t>Medium-High</t>
  </si>
  <si>
    <t>High</t>
  </si>
  <si>
    <t>No skew</t>
  </si>
  <si>
    <t>Slight skew</t>
  </si>
  <si>
    <t>Severe skew</t>
  </si>
  <si>
    <t>ALPHA</t>
  </si>
  <si>
    <t>Range %</t>
  </si>
  <si>
    <t>Skew Analysis</t>
  </si>
  <si>
    <t>Alpha</t>
  </si>
  <si>
    <t>Beta</t>
  </si>
  <si>
    <t>X</t>
  </si>
  <si>
    <t>Y</t>
  </si>
  <si>
    <t>Planning Estimate</t>
  </si>
  <si>
    <t>ID</t>
  </si>
  <si>
    <t>Most Likely</t>
  </si>
  <si>
    <t>Most Likely Confidence</t>
  </si>
  <si>
    <t>Date</t>
  </si>
  <si>
    <t>Version</t>
  </si>
  <si>
    <t>Description</t>
  </si>
  <si>
    <t>R/L Skew</t>
  </si>
  <si>
    <t>Midpoint</t>
  </si>
  <si>
    <t>High Confidence</t>
  </si>
  <si>
    <t>Medium-High Confidence</t>
  </si>
  <si>
    <t>Low Confidence</t>
  </si>
  <si>
    <t>Medium-Low Confidence</t>
  </si>
  <si>
    <t>Minimum</t>
  </si>
  <si>
    <t>Maximum</t>
  </si>
  <si>
    <t>Triangular</t>
  </si>
  <si>
    <t>Variance</t>
  </si>
  <si>
    <t>Mean</t>
  </si>
  <si>
    <t>Guesstimate</t>
  </si>
  <si>
    <t>Medium</t>
  </si>
  <si>
    <t>Medium Confidence</t>
  </si>
  <si>
    <t>Very slight skew</t>
  </si>
  <si>
    <t>Very low skew</t>
  </si>
  <si>
    <t>Low skew</t>
  </si>
  <si>
    <t>Medium-low skew</t>
  </si>
  <si>
    <t>Medium skew</t>
  </si>
  <si>
    <t>Medium-high skew</t>
  </si>
  <si>
    <t>High skew</t>
  </si>
  <si>
    <t>Very high skew</t>
  </si>
  <si>
    <t>Very severe skew</t>
  </si>
  <si>
    <t>Extremely severe skew</t>
  </si>
  <si>
    <t>Near Certainty</t>
  </si>
  <si>
    <t>Very High Confidence</t>
  </si>
  <si>
    <t>Very High</t>
  </si>
  <si>
    <t>Very Low</t>
  </si>
  <si>
    <t>Very Low Confidence</t>
  </si>
  <si>
    <t>Extremely High Confidence</t>
  </si>
  <si>
    <t>Extremely High</t>
  </si>
  <si>
    <t>Near Triangular</t>
  </si>
  <si>
    <t xml:space="preserve">revenue, expenses, agile story points, project portfolios, event attendance, and more.  </t>
  </si>
  <si>
    <t>This example workbook is intended to help you quickly get started.  You can also download</t>
  </si>
  <si>
    <t>3) Select any probabilistic planning estimate, or make a risk-based forecast</t>
  </si>
  <si>
    <t>If you have any questions, suggestions, or comments, I'd love to hear from you!</t>
  </si>
  <si>
    <t>Contact me!</t>
  </si>
  <si>
    <t>With</t>
  </si>
  <si>
    <t>The lowerbound threshold is</t>
  </si>
  <si>
    <t>Between a lowerbound value of</t>
  </si>
  <si>
    <t>and an upperbound value of</t>
  </si>
  <si>
    <t xml:space="preserve"> confidence</t>
  </si>
  <si>
    <t>1) Create a 3-point estimate (minimum, most likely, maximum)</t>
  </si>
  <si>
    <t>SPERT SD</t>
  </si>
  <si>
    <t>SPERT Beta Probability</t>
  </si>
  <si>
    <t>2) Render a subjective judgment about the most likely outcome</t>
  </si>
  <si>
    <t>and the upperbound threshold is</t>
  </si>
  <si>
    <t>the range probability is</t>
  </si>
  <si>
    <t>Show Left-Side Area</t>
  </si>
  <si>
    <t>Show the likelihood that the SPERT estimates will be EQUAL TO or GREATER THAN an uncertainty</t>
  </si>
  <si>
    <t>Show Right-Side Area</t>
  </si>
  <si>
    <t>Show the likelihood that an uncertainty will EXCEED the SPERT estimates shown below</t>
  </si>
  <si>
    <t>Choose whether to show currency formatting</t>
  </si>
  <si>
    <t>Show currency formatting</t>
  </si>
  <si>
    <t>Do not show currency formatting</t>
  </si>
  <si>
    <t xml:space="preserve">without even the implied warranty of MERCHANTABILITY or FITNESS FOR A PARTICULAR PURPOSE.  </t>
  </si>
  <si>
    <t>GNU General Public License as published by the Free Software Foundation, either version 3 of the License,</t>
  </si>
  <si>
    <t>to estimate uncertainties that have bell-shaped risk properties, like:  task duration, work effort,</t>
  </si>
  <si>
    <t xml:space="preserve">Watch Statistical PERT videos on YouTube </t>
  </si>
  <si>
    <t>Follow Statistical PERT on Twitter to learn when new updates are released</t>
  </si>
  <si>
    <t>BETA.INV to model uncertainty.  To easily model mild-to-moderately skewed uncertainties,</t>
  </si>
  <si>
    <t>NORMAL.DIST and NORMAL.INV.</t>
  </si>
  <si>
    <t>All Statistical PERT downloads share the same three steps for making a probablistic estimate:</t>
  </si>
  <si>
    <r>
      <rPr>
        <b/>
        <i/>
        <sz val="22"/>
        <color theme="1" tint="0.34998626667073579"/>
        <rFont val="Calibri"/>
        <family val="2"/>
        <scheme val="minor"/>
      </rPr>
      <t>Welcome to</t>
    </r>
    <r>
      <rPr>
        <b/>
        <sz val="22"/>
        <color theme="1" tint="0.34998626667073579"/>
        <rFont val="Calibri"/>
        <family val="2"/>
        <scheme val="minor"/>
      </rPr>
      <t xml:space="preserve"> </t>
    </r>
    <r>
      <rPr>
        <b/>
        <sz val="22"/>
        <rFont val="Calibri"/>
        <family val="2"/>
        <scheme val="minor"/>
      </rPr>
      <t>Statistical PERT®</t>
    </r>
    <r>
      <rPr>
        <b/>
        <i/>
        <sz val="22"/>
        <color rgb="FFF1592A"/>
        <rFont val="Calibri"/>
        <family val="2"/>
        <scheme val="minor"/>
      </rPr>
      <t xml:space="preserve"> Beta Edition</t>
    </r>
  </si>
  <si>
    <r>
      <rPr>
        <b/>
        <sz val="11"/>
        <color theme="1"/>
        <rFont val="Calibri"/>
        <family val="2"/>
        <scheme val="minor"/>
      </rPr>
      <t>Statistical PERT® (SPERT®)</t>
    </r>
    <r>
      <rPr>
        <sz val="11"/>
        <color theme="1"/>
        <rFont val="Calibri"/>
        <family val="2"/>
        <scheme val="minor"/>
      </rPr>
      <t xml:space="preserve"> is a freely licensed, probabilistic, estimation technique.  Use Statistical PERT</t>
    </r>
  </si>
  <si>
    <r>
      <rPr>
        <b/>
        <sz val="11"/>
        <color theme="1"/>
        <rFont val="Calibri"/>
        <family val="2"/>
        <scheme val="minor"/>
      </rPr>
      <t>Statistical PERT®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rgb="FFF1592A"/>
        <rFont val="Calibri"/>
        <family val="2"/>
        <scheme val="minor"/>
      </rPr>
      <t>Beta Edition</t>
    </r>
    <r>
      <rPr>
        <sz val="11"/>
        <color theme="1"/>
        <rFont val="Calibri"/>
        <family val="2"/>
        <scheme val="minor"/>
      </rPr>
      <t xml:space="preserve"> uses Excel's two beta distribution functions, BETA.DIST and</t>
    </r>
  </si>
  <si>
    <r>
      <t xml:space="preserve">try </t>
    </r>
    <r>
      <rPr>
        <b/>
        <sz val="11"/>
        <color theme="1"/>
        <rFont val="Calibri"/>
        <family val="2"/>
        <scheme val="minor"/>
      </rPr>
      <t>Statistical PERT®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rgb="FFF1592A"/>
        <rFont val="Calibri"/>
        <family val="2"/>
        <scheme val="minor"/>
      </rPr>
      <t>Normal Edition</t>
    </r>
    <r>
      <rPr>
        <sz val="11"/>
        <color theme="1"/>
        <rFont val="Calibri"/>
        <family val="2"/>
        <scheme val="minor"/>
      </rPr>
      <t xml:space="preserve"> which uses Excel's two normal distribution functions</t>
    </r>
  </si>
  <si>
    <r>
      <t xml:space="preserve">essential things you need to know to use the </t>
    </r>
    <r>
      <rPr>
        <b/>
        <sz val="11"/>
        <color theme="1"/>
        <rFont val="Calibri"/>
        <family val="2"/>
        <scheme val="minor"/>
      </rPr>
      <t>Statistical PERT®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rgb="FFF1592A"/>
        <rFont val="Calibri"/>
        <family val="2"/>
        <scheme val="minor"/>
      </rPr>
      <t>Beta Edition</t>
    </r>
    <r>
      <rPr>
        <sz val="11"/>
        <color theme="1"/>
        <rFont val="Calibri"/>
        <family val="2"/>
        <scheme val="minor"/>
      </rPr>
      <t xml:space="preserve"> spreadsheet.</t>
    </r>
  </si>
  <si>
    <r>
      <t xml:space="preserve">a Quick Start guide for </t>
    </r>
    <r>
      <rPr>
        <b/>
        <u/>
        <sz val="11"/>
        <color theme="10"/>
        <rFont val="Calibri"/>
        <family val="2"/>
        <scheme val="minor"/>
      </rPr>
      <t>Statistical PERT®</t>
    </r>
    <r>
      <rPr>
        <b/>
        <i/>
        <u/>
        <sz val="11"/>
        <color theme="10"/>
        <rFont val="Calibri"/>
        <family val="2"/>
        <scheme val="minor"/>
      </rPr>
      <t xml:space="preserve"> Beta Edition</t>
    </r>
    <r>
      <rPr>
        <u/>
        <sz val="11"/>
        <color theme="10"/>
        <rFont val="Calibri"/>
        <family val="2"/>
        <scheme val="minor"/>
      </rPr>
      <t>.  The Quick Start guide explains the</t>
    </r>
  </si>
  <si>
    <r>
      <t xml:space="preserve">Watch a Pluralsight course on </t>
    </r>
    <r>
      <rPr>
        <b/>
        <u/>
        <sz val="11"/>
        <color theme="10"/>
        <rFont val="Calibri"/>
        <family val="2"/>
        <scheme val="minor"/>
      </rPr>
      <t xml:space="preserve">Statistical PERT® </t>
    </r>
    <r>
      <rPr>
        <b/>
        <i/>
        <u/>
        <sz val="11"/>
        <color theme="10"/>
        <rFont val="Calibri"/>
        <family val="2"/>
        <scheme val="minor"/>
      </rPr>
      <t>Normal Edition</t>
    </r>
  </si>
  <si>
    <r>
      <t xml:space="preserve">Download more FREE </t>
    </r>
    <r>
      <rPr>
        <b/>
        <u/>
        <sz val="11"/>
        <color theme="10"/>
        <rFont val="Calibri"/>
        <family val="2"/>
        <scheme val="minor"/>
      </rPr>
      <t>Statistical PERT®</t>
    </r>
    <r>
      <rPr>
        <u/>
        <sz val="11"/>
        <color theme="10"/>
        <rFont val="Calibri"/>
        <family val="2"/>
        <scheme val="minor"/>
      </rPr>
      <t xml:space="preserve"> templates at https://www.statisticalpert.com</t>
    </r>
  </si>
  <si>
    <t>1.0</t>
  </si>
  <si>
    <t>Choose which side of the probability curve to display</t>
  </si>
  <si>
    <r>
      <t xml:space="preserve">These are the </t>
    </r>
    <r>
      <rPr>
        <b/>
        <sz val="11"/>
        <color theme="1"/>
        <rFont val="Calibri"/>
        <family val="2"/>
        <scheme val="minor"/>
      </rPr>
      <t>Minimum</t>
    </r>
    <r>
      <rPr>
        <sz val="11"/>
        <color theme="1"/>
        <rFont val="Calibri"/>
        <family val="2"/>
        <scheme val="minor"/>
      </rPr>
      <t xml:space="preserve"> heuristic percentages used in the 'SPERT Beta (1-Point entry)' and 'SPERT Beta (Mixed entry)' worksheets to create a </t>
    </r>
    <r>
      <rPr>
        <b/>
        <sz val="11"/>
        <color theme="1"/>
        <rFont val="Calibri"/>
        <family val="2"/>
        <scheme val="minor"/>
      </rPr>
      <t>minimum</t>
    </r>
    <r>
      <rPr>
        <sz val="11"/>
        <color theme="1"/>
        <rFont val="Calibri"/>
        <family val="2"/>
        <scheme val="minor"/>
      </rPr>
      <t xml:space="preserve"> value for a 3-point estimate.  You can add to, remove, or change this list.</t>
    </r>
  </si>
  <si>
    <r>
      <t xml:space="preserve">These are the </t>
    </r>
    <r>
      <rPr>
        <b/>
        <sz val="11"/>
        <color theme="1"/>
        <rFont val="Calibri"/>
        <family val="2"/>
        <scheme val="minor"/>
      </rPr>
      <t>Maximum</t>
    </r>
    <r>
      <rPr>
        <sz val="11"/>
        <color theme="1"/>
        <rFont val="Calibri"/>
        <family val="2"/>
        <scheme val="minor"/>
      </rPr>
      <t xml:space="preserve"> heuristic percentages used in the 'SPERT Beta (1-Point entry)' and 'SPERT Beta (Mixed entry)' worksheets to create a </t>
    </r>
    <r>
      <rPr>
        <b/>
        <sz val="11"/>
        <color theme="1"/>
        <rFont val="Calibri"/>
        <family val="2"/>
        <scheme val="minor"/>
      </rPr>
      <t>maximum</t>
    </r>
    <r>
      <rPr>
        <sz val="11"/>
        <color theme="1"/>
        <rFont val="Calibri"/>
        <family val="2"/>
        <scheme val="minor"/>
      </rPr>
      <t xml:space="preserve"> value for a 3-point estimate.  You can add to, remove, or change this list.</t>
    </r>
  </si>
  <si>
    <t>Initial release which includes a new Beginners worksheet, and fixes to pie charts linked to the wrong worksheet</t>
  </si>
  <si>
    <t>SPERT Probabilistic Estimates using the BETA distribution</t>
  </si>
  <si>
    <t>1.1</t>
  </si>
  <si>
    <t>Update the copyright to use a function</t>
  </si>
  <si>
    <t>1.2</t>
  </si>
  <si>
    <t>Update the bottom page links, license instructions, and no-warranty disclaimer</t>
  </si>
  <si>
    <t>Connect with or follow William W. Davis on LinkedIn</t>
  </si>
  <si>
    <t>Statistical PERT® is a free spreadsheet file; you can redistribute it and/or modify it under the terms of the</t>
  </si>
  <si>
    <t>or (at your option) any later version.  Statistical PERT® and SPERT® are federally-registered trademarks.  If you modify</t>
  </si>
  <si>
    <t>this spreadsheet in any material way, please remove these trademarked names from the modified spreadsheet.</t>
  </si>
  <si>
    <r>
      <t xml:space="preserve">All models are wrong, </t>
    </r>
    <r>
      <rPr>
        <i/>
        <sz val="13"/>
        <color theme="1" tint="0.34998626667073579"/>
        <rFont val="Candara"/>
        <family val="2"/>
      </rPr>
      <t>but some are useful.</t>
    </r>
  </si>
  <si>
    <t xml:space="preserve"> George E. P. Box, British statistician (1919-2013)</t>
  </si>
  <si>
    <r>
      <rPr>
        <b/>
        <i/>
        <sz val="13"/>
        <color theme="1" tint="0.34998626667073579"/>
        <rFont val="Candara"/>
        <family val="2"/>
      </rPr>
      <t>Facts are stubborn things,</t>
    </r>
    <r>
      <rPr>
        <i/>
        <sz val="13"/>
        <color theme="1" tint="0.34998626667073579"/>
        <rFont val="Candara"/>
        <family val="2"/>
      </rPr>
      <t xml:space="preserve"> but statistics are pliable.</t>
    </r>
  </si>
  <si>
    <t xml:space="preserve"> Mark Twain, American humorist (1835-1910)</t>
  </si>
  <si>
    <t>Plus:</t>
  </si>
  <si>
    <t>- New! Line Sparklines to visualize the 3-point uncertainty of every row</t>
  </si>
  <si>
    <t>New with Version 2 -- Dynamic, tri-colored, bell-shaped curves!</t>
  </si>
  <si>
    <t xml:space="preserve">                    GNU GENERAL PUBLIC LICENSE</t>
  </si>
  <si>
    <t xml:space="preserve">                       Version 3, 29 June 2007</t>
  </si>
  <si>
    <t xml:space="preserve"> Copyright (C) 2007 Free Software Foundation, Inc. &lt;https://fsf.org/&gt;</t>
  </si>
  <si>
    <t xml:space="preserve"> Everyone is permitted to copy and distribute verbatim copies</t>
  </si>
  <si>
    <t xml:space="preserve"> of this license document, but changing it is not allowed.</t>
  </si>
  <si>
    <t xml:space="preserve">                            Preamble</t>
  </si>
  <si>
    <t xml:space="preserve">  The GNU General Public License is a free, copyleft license for</t>
  </si>
  <si>
    <t>software and other kinds of works.</t>
  </si>
  <si>
    <t xml:space="preserve">  The licenses for most software and other practical works are designed</t>
  </si>
  <si>
    <t>to take away your freedom to share and change the works.  By contrast,</t>
  </si>
  <si>
    <t>the GNU General Public License is intended to guarantee your freedom to</t>
  </si>
  <si>
    <t>share and change all versions of a program--to make sure it remains free</t>
  </si>
  <si>
    <t>software for all its users.  We, the Free Software Foundation, use the</t>
  </si>
  <si>
    <t>GNU General Public License for most of our software; it applies also to</t>
  </si>
  <si>
    <t>any other work released this way by its authors.  You can apply it to</t>
  </si>
  <si>
    <t>your programs, too.</t>
  </si>
  <si>
    <t xml:space="preserve">  When we speak of free software, we are referring to freedom, not</t>
  </si>
  <si>
    <t>price.  Our General Public Licenses are designed to make sure that you</t>
  </si>
  <si>
    <t>have the freedom to distribute copies of free software (and charge for</t>
  </si>
  <si>
    <t>them if you wish), that you receive source code or can get it if you</t>
  </si>
  <si>
    <t>want it, that you can change the software or use pieces of it in new</t>
  </si>
  <si>
    <t>free programs, and that you know you can do these things.</t>
  </si>
  <si>
    <t xml:space="preserve">  To protect your rights, we need to prevent others from denying you</t>
  </si>
  <si>
    <t>these rights or asking you to surrender the rights.  Therefore, you have</t>
  </si>
  <si>
    <t>certain responsibilities if you distribute copies of the software, or if</t>
  </si>
  <si>
    <t>you modify it: responsibilities to respect the freedom of others.</t>
  </si>
  <si>
    <t xml:space="preserve">  For example, if you distribute copies of such a program, whether</t>
  </si>
  <si>
    <t>gratis or for a fee, you must pass on to the recipients the same</t>
  </si>
  <si>
    <t>freedoms that you received.  You must make sure that they, too, receive</t>
  </si>
  <si>
    <t>or can get the source code.  And you must show them these terms so they</t>
  </si>
  <si>
    <t>know their rights.</t>
  </si>
  <si>
    <t xml:space="preserve">  Developers that use the GNU GPL protect your rights with two steps:</t>
  </si>
  <si>
    <t>(1) assert copyright on the software, and (2) offer you this License</t>
  </si>
  <si>
    <t>giving you legal permission to copy, distribute and/or modify it.</t>
  </si>
  <si>
    <t xml:space="preserve">  For the developers' and authors' protection, the GPL clearly explains</t>
  </si>
  <si>
    <t>that there is no warranty for this free software.  For both users' and</t>
  </si>
  <si>
    <t>authors' sake, the GPL requires that modified versions be marked as</t>
  </si>
  <si>
    <t>changed, so that their problems will not be attributed erroneously to</t>
  </si>
  <si>
    <t>authors of previous versions.</t>
  </si>
  <si>
    <t xml:space="preserve">  Some devices are designed to deny users access to install or run</t>
  </si>
  <si>
    <t>modified versions of the software inside them, although the manufacturer</t>
  </si>
  <si>
    <t>can do so.  This is fundamentally incompatible with the aim of</t>
  </si>
  <si>
    <t>protecting users' freedom to change the software.  The systematic</t>
  </si>
  <si>
    <t>pattern of such abuse occurs in the area of products for individuals to</t>
  </si>
  <si>
    <t>use, which is precisely where it is most unacceptable.  Therefore, we</t>
  </si>
  <si>
    <t>have designed this version of the GPL to prohibit the practice for those</t>
  </si>
  <si>
    <t>products.  If such problems arise substantially in other domains, we</t>
  </si>
  <si>
    <t>stand ready to extend this provision to those domains in future versions</t>
  </si>
  <si>
    <t>of the GPL, as needed to protect the freedom of users.</t>
  </si>
  <si>
    <t xml:space="preserve">  Finally, every program is threatened constantly by software patents.</t>
  </si>
  <si>
    <t>States should not allow patents to restrict development and use of</t>
  </si>
  <si>
    <t>software on general-purpose computers, but in those that do, we wish to</t>
  </si>
  <si>
    <t>avoid the special danger that patents applied to a free program could</t>
  </si>
  <si>
    <t>make it effectively proprietary.  To prevent this, the GPL assures that</t>
  </si>
  <si>
    <t>patents cannot be used to render the program non-free.</t>
  </si>
  <si>
    <t xml:space="preserve">  The precise terms and conditions for copying, distribution and</t>
  </si>
  <si>
    <t>modification follow.</t>
  </si>
  <si>
    <t xml:space="preserve">                       TERMS AND CONDITIONS</t>
  </si>
  <si>
    <t xml:space="preserve">  0. Definitions.</t>
  </si>
  <si>
    <t xml:space="preserve">  "This License" refers to version 3 of the GNU General Public License.</t>
  </si>
  <si>
    <t xml:space="preserve">  "Copyright" also means copyright-like laws that apply to other kinds of</t>
  </si>
  <si>
    <t>works, such as semiconductor masks.</t>
  </si>
  <si>
    <t xml:space="preserve">  "The Program" refers to any copyrightable work licensed under this</t>
  </si>
  <si>
    <t>License.  Each licensee is addressed as "you".  "Licensees" and</t>
  </si>
  <si>
    <t>"recipients" may be individuals or organizations.</t>
  </si>
  <si>
    <t xml:space="preserve">  To "modify" a work means to copy from or adapt all or part of the work</t>
  </si>
  <si>
    <t>in a fashion requiring copyright permission, other than the making of an</t>
  </si>
  <si>
    <t>exact copy.  The resulting work is called a "modified version" of the</t>
  </si>
  <si>
    <t>earlier work or a work "based on" the earlier work.</t>
  </si>
  <si>
    <t xml:space="preserve">  A "covered work" means either the unmodified Program or a work based</t>
  </si>
  <si>
    <t>on the Program.</t>
  </si>
  <si>
    <t xml:space="preserve">  To "propagate" a work means to do anything with it that, without</t>
  </si>
  <si>
    <t>permission, would make you directly or secondarily liable for</t>
  </si>
  <si>
    <t>infringement under applicable copyright law, except executing it on a</t>
  </si>
  <si>
    <t>computer or modifying a private copy.  Propagation includes copying,</t>
  </si>
  <si>
    <t>distribution (with or without modification), making available to the</t>
  </si>
  <si>
    <t>public, and in some countries other activities as well.</t>
  </si>
  <si>
    <t xml:space="preserve">  To "convey" a work means any kind of propagation that enables other</t>
  </si>
  <si>
    <t>parties to make or receive copies.  Mere interaction with a user through</t>
  </si>
  <si>
    <t>a computer network, with no transfer of a copy, is not conveying.</t>
  </si>
  <si>
    <t xml:space="preserve">  An interactive user interface displays "Appropriate Legal Notices"</t>
  </si>
  <si>
    <t>to the extent that it includes a convenient and prominently visible</t>
  </si>
  <si>
    <t>feature that (1) displays an appropriate copyright notice, and (2)</t>
  </si>
  <si>
    <t>tells the user that there is no warranty for the work (except to the</t>
  </si>
  <si>
    <t>extent that warranties are provided), that licensees may convey the</t>
  </si>
  <si>
    <t>work under this License, and how to view a copy of this License.  If</t>
  </si>
  <si>
    <t>the interface presents a list of user commands or options, such as a</t>
  </si>
  <si>
    <t>menu, a prominent item in the list meets this criterion.</t>
  </si>
  <si>
    <t xml:space="preserve">  1. Source Code.</t>
  </si>
  <si>
    <t xml:space="preserve">  The "source code" for a work means the preferred form of the work</t>
  </si>
  <si>
    <t>for making modifications to it.  "Object code" means any non-source</t>
  </si>
  <si>
    <t>form of a work.</t>
  </si>
  <si>
    <t xml:space="preserve">  A "Standard Interface" means an interface that either is an official</t>
  </si>
  <si>
    <t>standard defined by a recognized standards body, or, in the case of</t>
  </si>
  <si>
    <t>interfaces specified for a particular programming language, one that</t>
  </si>
  <si>
    <t>is widely used among developers working in that language.</t>
  </si>
  <si>
    <t xml:space="preserve">  The "System Libraries" of an executable work include anything, other</t>
  </si>
  <si>
    <t>than the work as a whole, that (a) is included in the normal form of</t>
  </si>
  <si>
    <t>packaging a Major Component, but which is not part of that Major</t>
  </si>
  <si>
    <t>Component, and (b) serves only to enable use of the work with that</t>
  </si>
  <si>
    <t>Major Component, or to implement a Standard Interface for which an</t>
  </si>
  <si>
    <t>implementation is available to the public in source code form.  A</t>
  </si>
  <si>
    <t>"Major Component", in this context, means a major essential component</t>
  </si>
  <si>
    <t>(kernel, window system, and so on) of the specific operating system</t>
  </si>
  <si>
    <t>(if any) on which the executable work runs, or a compiler used to</t>
  </si>
  <si>
    <t>produce the work, or an object code interpreter used to run it.</t>
  </si>
  <si>
    <t xml:space="preserve">  The "Corresponding Source" for a work in object code form means all</t>
  </si>
  <si>
    <t>the source code needed to generate, install, and (for an executable</t>
  </si>
  <si>
    <t>work) run the object code and to modify the work, including scripts to</t>
  </si>
  <si>
    <t>control those activities.  However, it does not include the work's</t>
  </si>
  <si>
    <t>System Libraries, or general-purpose tools or generally available free</t>
  </si>
  <si>
    <t>programs which are used unmodified in performing those activities but</t>
  </si>
  <si>
    <t>which are not part of the work.  For example, Corresponding Source</t>
  </si>
  <si>
    <t>includes interface definition files associated with source files for</t>
  </si>
  <si>
    <t>the work, and the source code for shared libraries and dynamically</t>
  </si>
  <si>
    <t>linked subprograms that the work is specifically designed to require,</t>
  </si>
  <si>
    <t>such as by intimate data communication or control flow between those</t>
  </si>
  <si>
    <t>subprograms and other parts of the work.</t>
  </si>
  <si>
    <t xml:space="preserve">  The Corresponding Source need not include anything that users</t>
  </si>
  <si>
    <t>can regenerate automatically from other parts of the Corresponding</t>
  </si>
  <si>
    <t>Source.</t>
  </si>
  <si>
    <t xml:space="preserve">  The Corresponding Source for a work in source code form is that</t>
  </si>
  <si>
    <t>same work.</t>
  </si>
  <si>
    <t xml:space="preserve">  2. Basic Permissions.</t>
  </si>
  <si>
    <t xml:space="preserve">  All rights granted under this License are granted for the term of</t>
  </si>
  <si>
    <t>copyright on the Program, and are irrevocable provided the stated</t>
  </si>
  <si>
    <t>conditions are met.  This License explicitly affirms your unlimited</t>
  </si>
  <si>
    <t>permission to run the unmodified Program.  The output from running a</t>
  </si>
  <si>
    <t>covered work is covered by this License only if the output, given its</t>
  </si>
  <si>
    <t>content, constitutes a covered work.  This License acknowledges your</t>
  </si>
  <si>
    <t>rights of fair use or other equivalent, as provided by copyright law.</t>
  </si>
  <si>
    <t xml:space="preserve">  You may make, run and propagate covered works that you do not</t>
  </si>
  <si>
    <t>convey, without conditions so long as your license otherwise remains</t>
  </si>
  <si>
    <t>in force.  You may convey covered works to others for the sole purpose</t>
  </si>
  <si>
    <t>of having them make modifications exclusively for you, or provide you</t>
  </si>
  <si>
    <t>with facilities for running those works, provided that you comply with</t>
  </si>
  <si>
    <t>the terms of this License in conveying all material for which you do</t>
  </si>
  <si>
    <t>not control copyright.  Those thus making or running the covered works</t>
  </si>
  <si>
    <t>for you must do so exclusively on your behalf, under your direction</t>
  </si>
  <si>
    <t>and control, on terms that prohibit them from making any copies of</t>
  </si>
  <si>
    <t>your copyrighted material outside their relationship with you.</t>
  </si>
  <si>
    <t xml:space="preserve">  Conveying under any other circumstances is permitted solely under</t>
  </si>
  <si>
    <t>the conditions stated below.  Sublicensing is not allowed; section 10</t>
  </si>
  <si>
    <t>makes it unnecessary.</t>
  </si>
  <si>
    <t xml:space="preserve">  3. Protecting Users' Legal Rights From Anti-Circumvention Law.</t>
  </si>
  <si>
    <t xml:space="preserve">  No covered work shall be deemed part of an effective technological</t>
  </si>
  <si>
    <t>measure under any applicable law fulfilling obligations under article</t>
  </si>
  <si>
    <t>11 of the WIPO copyright treaty adopted on 20 December 1996, or</t>
  </si>
  <si>
    <t>similar laws prohibiting or restricting circumvention of such</t>
  </si>
  <si>
    <t>measures.</t>
  </si>
  <si>
    <t xml:space="preserve">  When you convey a covered work, you waive any legal power to forbid</t>
  </si>
  <si>
    <t>circumvention of technological measures to the extent such circumvention</t>
  </si>
  <si>
    <t>is effected by exercising rights under this License with respect to</t>
  </si>
  <si>
    <t>the covered work, and you disclaim any intention to limit operation or</t>
  </si>
  <si>
    <t>modification of the work as a means of enforcing, against the work's</t>
  </si>
  <si>
    <t>users, your or third parties' legal rights to forbid circumvention of</t>
  </si>
  <si>
    <t>technological measures.</t>
  </si>
  <si>
    <t xml:space="preserve">  4. Conveying Verbatim Copies.</t>
  </si>
  <si>
    <t xml:space="preserve">  You may convey verbatim copies of the Program's source code as you</t>
  </si>
  <si>
    <t>receive it, in any medium, provided that you conspicuously and</t>
  </si>
  <si>
    <t>appropriately publish on each copy an appropriate copyright notice;</t>
  </si>
  <si>
    <t>keep intact all notices stating that this License and any</t>
  </si>
  <si>
    <t>non-permissive terms added in accord with section 7 apply to the code;</t>
  </si>
  <si>
    <t>keep intact all notices of the absence of any warranty; and give all</t>
  </si>
  <si>
    <t>recipients a copy of this License along with the Program.</t>
  </si>
  <si>
    <t xml:space="preserve">  You may charge any price or no price for each copy that you convey,</t>
  </si>
  <si>
    <t>and you may offer support or warranty protection for a fee.</t>
  </si>
  <si>
    <t xml:space="preserve">  5. Conveying Modified Source Versions.</t>
  </si>
  <si>
    <t xml:space="preserve">  You may convey a work based on the Program, or the modifications to</t>
  </si>
  <si>
    <t>produce it from the Program, in the form of source code under the</t>
  </si>
  <si>
    <t>terms of section 4, provided that you also meet all of these conditions:</t>
  </si>
  <si>
    <t xml:space="preserve">    a) The work must carry prominent notices stating that you modified</t>
  </si>
  <si>
    <t xml:space="preserve">    it, and giving a relevant date.</t>
  </si>
  <si>
    <t xml:space="preserve">    b) The work must carry prominent notices stating that it is</t>
  </si>
  <si>
    <t xml:space="preserve">    released under this License and any conditions added under section</t>
  </si>
  <si>
    <t xml:space="preserve">    7.  This requirement modifies the requirement in section 4 to</t>
  </si>
  <si>
    <t xml:space="preserve">    "keep intact all notices".</t>
  </si>
  <si>
    <t xml:space="preserve">    c) You must license the entire work, as a whole, under this</t>
  </si>
  <si>
    <t xml:space="preserve">    License to anyone who comes into possession of a copy.  This</t>
  </si>
  <si>
    <t xml:space="preserve">    License will therefore apply, along with any applicable section 7</t>
  </si>
  <si>
    <t xml:space="preserve">    additional terms, to the whole of the work, and all its parts,</t>
  </si>
  <si>
    <t xml:space="preserve">    regardless of how they are packaged.  This License gives no</t>
  </si>
  <si>
    <t xml:space="preserve">    permission to license the work in any other way, but it does not</t>
  </si>
  <si>
    <t xml:space="preserve">    invalidate such permission if you have separately received it.</t>
  </si>
  <si>
    <t xml:space="preserve">    d) If the work has interactive user interfaces, each must display</t>
  </si>
  <si>
    <t xml:space="preserve">    Appropriate Legal Notices; however, if the Program has interactive</t>
  </si>
  <si>
    <t xml:space="preserve">    interfaces that do not display Appropriate Legal Notices, your</t>
  </si>
  <si>
    <t xml:space="preserve">    work need not make them do so.</t>
  </si>
  <si>
    <t xml:space="preserve">  A compilation of a covered work with other separate and independent</t>
  </si>
  <si>
    <t>works, which are not by their nature extensions of the covered work,</t>
  </si>
  <si>
    <t>and which are not combined with it such as to form a larger program,</t>
  </si>
  <si>
    <t>in or on a volume of a storage or distribution medium, is called an</t>
  </si>
  <si>
    <t>"aggregate" if the compilation and its resulting copyright are not</t>
  </si>
  <si>
    <t>used to limit the access or legal rights of the compilation's users</t>
  </si>
  <si>
    <t>beyond what the individual works permit.  Inclusion of a covered work</t>
  </si>
  <si>
    <t>in an aggregate does not cause this License to apply to the other</t>
  </si>
  <si>
    <t>parts of the aggregate.</t>
  </si>
  <si>
    <t xml:space="preserve">  6. Conveying Non-Source Forms.</t>
  </si>
  <si>
    <t xml:space="preserve">  You may convey a covered work in object code form under the terms</t>
  </si>
  <si>
    <t>of sections 4 and 5, provided that you also convey the</t>
  </si>
  <si>
    <t>machine-readable Corresponding Source under the terms of this License,</t>
  </si>
  <si>
    <t>in one of these ways:</t>
  </si>
  <si>
    <t xml:space="preserve">    a) Convey the object code in, or embodied in, a physical product</t>
  </si>
  <si>
    <t xml:space="preserve">    (including a physical distribution medium), accompanied by the</t>
  </si>
  <si>
    <t xml:space="preserve">    Corresponding Source fixed on a durable physical medium</t>
  </si>
  <si>
    <t xml:space="preserve">    customarily used for software interchange.</t>
  </si>
  <si>
    <t xml:space="preserve">    b) Convey the object code in, or embodied in, a physical product</t>
  </si>
  <si>
    <t xml:space="preserve">    (including a physical distribution medium), accompanied by a</t>
  </si>
  <si>
    <t xml:space="preserve">    written offer, valid for at least three years and valid for as</t>
  </si>
  <si>
    <t xml:space="preserve">    long as you offer spare parts or customer support for that product</t>
  </si>
  <si>
    <t xml:space="preserve">    model, to give anyone who possesses the object code either (1) a</t>
  </si>
  <si>
    <t xml:space="preserve">    copy of the Corresponding Source for all the software in the</t>
  </si>
  <si>
    <t xml:space="preserve">    product that is covered by this License, on a durable physical</t>
  </si>
  <si>
    <t xml:space="preserve">    medium customarily used for software interchange, for a price no</t>
  </si>
  <si>
    <t xml:space="preserve">    more than your reasonable cost of physically performing this</t>
  </si>
  <si>
    <t xml:space="preserve">    conveying of source, or (2) access to copy the</t>
  </si>
  <si>
    <t xml:space="preserve">    Corresponding Source from a network server at no charge.</t>
  </si>
  <si>
    <t xml:space="preserve">    c) Convey individual copies of the object code with a copy of the</t>
  </si>
  <si>
    <t xml:space="preserve">    written offer to provide the Corresponding Source.  This</t>
  </si>
  <si>
    <t xml:space="preserve">    alternative is allowed only occasionally and noncommercially, and</t>
  </si>
  <si>
    <t xml:space="preserve">    only if you received the object code with such an offer, in accord</t>
  </si>
  <si>
    <t xml:space="preserve">    with subsection 6b.</t>
  </si>
  <si>
    <t xml:space="preserve">    d) Convey the object code by offering access from a designated</t>
  </si>
  <si>
    <t xml:space="preserve">    place (gratis or for a charge), and offer equivalent access to the</t>
  </si>
  <si>
    <t xml:space="preserve">    Corresponding Source in the same way through the same place at no</t>
  </si>
  <si>
    <t xml:space="preserve">    further charge.  You need not require recipients to copy the</t>
  </si>
  <si>
    <t xml:space="preserve">    Corresponding Source along with the object code.  If the place to</t>
  </si>
  <si>
    <t xml:space="preserve">    copy the object code is a network server, the Corresponding Source</t>
  </si>
  <si>
    <t xml:space="preserve">    may be on a different server (operated by you or a third party)</t>
  </si>
  <si>
    <t xml:space="preserve">    that supports equivalent copying facilities, provided you maintain</t>
  </si>
  <si>
    <t xml:space="preserve">    clear directions next to the object code saying where to find the</t>
  </si>
  <si>
    <t xml:space="preserve">    Corresponding Source.  Regardless of what server hosts the</t>
  </si>
  <si>
    <t xml:space="preserve">    Corresponding Source, you remain obligated to ensure that it is</t>
  </si>
  <si>
    <t xml:space="preserve">    available for as long as needed to satisfy these requirements.</t>
  </si>
  <si>
    <t xml:space="preserve">    e) Convey the object code using peer-to-peer transmission, provided</t>
  </si>
  <si>
    <t xml:space="preserve">    you inform other peers where the object code and Corresponding</t>
  </si>
  <si>
    <t xml:space="preserve">    Source of the work are being offered to the general public at no</t>
  </si>
  <si>
    <t xml:space="preserve">    charge under subsection 6d.</t>
  </si>
  <si>
    <t xml:space="preserve">  A separable portion of the object code, whose source code is excluded</t>
  </si>
  <si>
    <t>from the Corresponding Source as a System Library, need not be</t>
  </si>
  <si>
    <t>included in conveying the object code work.</t>
  </si>
  <si>
    <t xml:space="preserve">  A "User Product" is either (1) a "consumer product", which means any</t>
  </si>
  <si>
    <t>tangible personal property which is normally used for personal, family,</t>
  </si>
  <si>
    <t>or household purposes, or (2) anything designed or sold for incorporation</t>
  </si>
  <si>
    <t>into a dwelling.  In determining whether a product is a consumer product,</t>
  </si>
  <si>
    <t>doubtful cases shall be resolved in favor of coverage.  For a particular</t>
  </si>
  <si>
    <t>product received by a particular user, "normally used" refers to a</t>
  </si>
  <si>
    <t>typical or common use of that class of product, regardless of the status</t>
  </si>
  <si>
    <t>of the particular user or of the way in which the particular user</t>
  </si>
  <si>
    <t>actually uses, or expects or is expected to use, the product.  A product</t>
  </si>
  <si>
    <t>is a consumer product regardless of whether the product has substantial</t>
  </si>
  <si>
    <t>commercial, industrial or non-consumer uses, unless such uses represent</t>
  </si>
  <si>
    <t>the only significant mode of use of the product.</t>
  </si>
  <si>
    <t xml:space="preserve">  "Installation Information" for a User Product means any methods,</t>
  </si>
  <si>
    <t>procedures, authorization keys, or other information required to install</t>
  </si>
  <si>
    <t>and execute modified versions of a covered work in that User Product from</t>
  </si>
  <si>
    <t>a modified version of its Corresponding Source.  The information must</t>
  </si>
  <si>
    <t>suffice to ensure that the continued functioning of the modified object</t>
  </si>
  <si>
    <t>code is in no case prevented or interfered with solely because</t>
  </si>
  <si>
    <t>modification has been made.</t>
  </si>
  <si>
    <t xml:space="preserve">  If you convey an object code work under this section in, or with, or</t>
  </si>
  <si>
    <t>specifically for use in, a User Product, and the conveying occurs as</t>
  </si>
  <si>
    <t>part of a transaction in which the right of possession and use of the</t>
  </si>
  <si>
    <t>User Product is transferred to the recipient in perpetuity or for a</t>
  </si>
  <si>
    <t>fixed term (regardless of how the transaction is characterized), the</t>
  </si>
  <si>
    <t>Corresponding Source conveyed under this section must be accompanied</t>
  </si>
  <si>
    <t>by the Installation Information.  But this requirement does not apply</t>
  </si>
  <si>
    <t>if neither you nor any third party retains the ability to install</t>
  </si>
  <si>
    <t>modified object code on the User Product (for example, the work has</t>
  </si>
  <si>
    <t>been installed in ROM).</t>
  </si>
  <si>
    <t xml:space="preserve">  The requirement to provide Installation Information does not include a</t>
  </si>
  <si>
    <t>requirement to continue to provide support service, warranty, or updates</t>
  </si>
  <si>
    <t>for a work that has been modified or installed by the recipient, or for</t>
  </si>
  <si>
    <t>the User Product in which it has been modified or installed.  Access to a</t>
  </si>
  <si>
    <t>network may be denied when the modification itself materially and</t>
  </si>
  <si>
    <t>adversely affects the operation of the network or violates the rules and</t>
  </si>
  <si>
    <t>protocols for communication across the network.</t>
  </si>
  <si>
    <t xml:space="preserve">  Corresponding Source conveyed, and Installation Information provided,</t>
  </si>
  <si>
    <t>in accord with this section must be in a format that is publicly</t>
  </si>
  <si>
    <t>documented (and with an implementation available to the public in</t>
  </si>
  <si>
    <t>source code form), and must require no special password or key for</t>
  </si>
  <si>
    <t>unpacking, reading or copying.</t>
  </si>
  <si>
    <t xml:space="preserve">  7. Additional Terms.</t>
  </si>
  <si>
    <t xml:space="preserve">  "Additional permissions" are terms that supplement the terms of this</t>
  </si>
  <si>
    <t>License by making exceptions from one or more of its conditions.</t>
  </si>
  <si>
    <t>Additional permissions that are applicable to the entire Program shall</t>
  </si>
  <si>
    <t>be treated as though they were included in this License, to the extent</t>
  </si>
  <si>
    <t>that they are valid under applicable law.  If additional permissions</t>
  </si>
  <si>
    <t>apply only to part of the Program, that part may be used separately</t>
  </si>
  <si>
    <t>under those permissions, but the entire Program remains governed by</t>
  </si>
  <si>
    <t>this License without regard to the additional permissions.</t>
  </si>
  <si>
    <t xml:space="preserve">  When you convey a copy of a covered work, you may at your option</t>
  </si>
  <si>
    <t>remove any additional permissions from that copy, or from any part of</t>
  </si>
  <si>
    <t>it.  (Additional permissions may be written to require their own</t>
  </si>
  <si>
    <t>removal in certain cases when you modify the work.)  You may place</t>
  </si>
  <si>
    <t>additional permissions on material, added by you to a covered work,</t>
  </si>
  <si>
    <t>for which you have or can give appropriate copyright permission.</t>
  </si>
  <si>
    <t xml:space="preserve">  Notwithstanding any other provision of this License, for material you</t>
  </si>
  <si>
    <t>add to a covered work, you may (if authorized by the copyright holders of</t>
  </si>
  <si>
    <t>that material) supplement the terms of this License with terms:</t>
  </si>
  <si>
    <t xml:space="preserve">    a) Disclaiming warranty or limiting liability differently from the</t>
  </si>
  <si>
    <t xml:space="preserve">    terms of sections 15 and 16 of this License; or</t>
  </si>
  <si>
    <t xml:space="preserve">    b) Requiring preservation of specified reasonable legal notices or</t>
  </si>
  <si>
    <t xml:space="preserve">    author attributions in that material or in the Appropriate Legal</t>
  </si>
  <si>
    <t xml:space="preserve">    Notices displayed by works containing it; or</t>
  </si>
  <si>
    <t xml:space="preserve">    c) Prohibiting misrepresentation of the origin of that material, or</t>
  </si>
  <si>
    <t xml:space="preserve">    requiring that modified versions of such material be marked in</t>
  </si>
  <si>
    <t xml:space="preserve">    reasonable ways as different from the original version; or</t>
  </si>
  <si>
    <t xml:space="preserve">    d) Limiting the use for publicity purposes of names of licensors or</t>
  </si>
  <si>
    <t xml:space="preserve">    authors of the material; or</t>
  </si>
  <si>
    <t xml:space="preserve">    e) Declining to grant rights under trademark law for use of some</t>
  </si>
  <si>
    <t xml:space="preserve">    trade names, trademarks, or service marks; or</t>
  </si>
  <si>
    <t xml:space="preserve">    f) Requiring indemnification of licensors and authors of that</t>
  </si>
  <si>
    <t xml:space="preserve">    material by anyone who conveys the material (or modified versions of</t>
  </si>
  <si>
    <t xml:space="preserve">    it) with contractual assumptions of liability to the recipient, for</t>
  </si>
  <si>
    <t xml:space="preserve">    any liability that these contractual assumptions directly impose on</t>
  </si>
  <si>
    <t xml:space="preserve">    those licensors and authors.</t>
  </si>
  <si>
    <t xml:space="preserve">  All other non-permissive additional terms are considered "further</t>
  </si>
  <si>
    <t>restrictions" within the meaning of section 10.  If the Program as you</t>
  </si>
  <si>
    <t>received it, or any part of it, contains a notice stating that it is</t>
  </si>
  <si>
    <t>governed by this License along with a term that is a further</t>
  </si>
  <si>
    <t>restriction, you may remove that term.  If a license document contains</t>
  </si>
  <si>
    <t>a further restriction but permits relicensing or conveying under this</t>
  </si>
  <si>
    <t>License, you may add to a covered work material governed by the terms</t>
  </si>
  <si>
    <t>of that license document, provided that the further restriction does</t>
  </si>
  <si>
    <t>not survive such relicensing or conveying.</t>
  </si>
  <si>
    <t xml:space="preserve">  If you add terms to a covered work in accord with this section, you</t>
  </si>
  <si>
    <t>must place, in the relevant source files, a statement of the</t>
  </si>
  <si>
    <t>additional terms that apply to those files, or a notice indicating</t>
  </si>
  <si>
    <t>where to find the applicable terms.</t>
  </si>
  <si>
    <t xml:space="preserve">  Additional terms, permissive or non-permissive, may be stated in the</t>
  </si>
  <si>
    <t>form of a separately written license, or stated as exceptions;</t>
  </si>
  <si>
    <t>the above requirements apply either way.</t>
  </si>
  <si>
    <t xml:space="preserve">  8. Termination.</t>
  </si>
  <si>
    <t xml:space="preserve">  You may not propagate or modify a covered work except as expressly</t>
  </si>
  <si>
    <t>provided under this License.  Any attempt otherwise to propagate or</t>
  </si>
  <si>
    <t>modify it is void, and will automatically terminate your rights under</t>
  </si>
  <si>
    <t>this License (including any patent licenses granted under the third</t>
  </si>
  <si>
    <t>paragraph of section 11).</t>
  </si>
  <si>
    <t xml:space="preserve">  However, if you cease all violation of this License, then your</t>
  </si>
  <si>
    <t>license from a particular copyright holder is reinstated (a)</t>
  </si>
  <si>
    <t>provisionally, unless and until the copyright holder explicitly and</t>
  </si>
  <si>
    <t>finally terminates your license, and (b) permanently, if the copyright</t>
  </si>
  <si>
    <t>holder fails to notify you of the violation by some reasonable means</t>
  </si>
  <si>
    <t>prior to 60 days after the cessation.</t>
  </si>
  <si>
    <t xml:space="preserve">  Moreover, your license from a particular copyright holder is</t>
  </si>
  <si>
    <t>reinstated permanently if the copyright holder notifies you of the</t>
  </si>
  <si>
    <t>violation by some reasonable means, this is the first time you have</t>
  </si>
  <si>
    <t>received notice of violation of this License (for any work) from that</t>
  </si>
  <si>
    <t>copyright holder, and you cure the violation prior to 30 days after</t>
  </si>
  <si>
    <t>your receipt of the notice.</t>
  </si>
  <si>
    <t xml:space="preserve">  Termination of your rights under this section does not terminate the</t>
  </si>
  <si>
    <t>licenses of parties who have received copies or rights from you under</t>
  </si>
  <si>
    <t>this License.  If your rights have been terminated and not permanently</t>
  </si>
  <si>
    <t>reinstated, you do not qualify to receive new licenses for the same</t>
  </si>
  <si>
    <t>material under section 10.</t>
  </si>
  <si>
    <t xml:space="preserve">  9. Acceptance Not Required for Having Copies.</t>
  </si>
  <si>
    <t xml:space="preserve">  You are not required to accept this License in order to receive or</t>
  </si>
  <si>
    <t>run a copy of the Program.  Ancillary propagation of a covered work</t>
  </si>
  <si>
    <t>occurring solely as a consequence of using peer-to-peer transmission</t>
  </si>
  <si>
    <t>to receive a copy likewise does not require acceptance.  However,</t>
  </si>
  <si>
    <t>nothing other than this License grants you permission to propagate or</t>
  </si>
  <si>
    <t>modify any covered work.  These actions infringe copyright if you do</t>
  </si>
  <si>
    <t>not accept this License.  Therefore, by modifying or propagating a</t>
  </si>
  <si>
    <t>covered work, you indicate your acceptance of this License to do so.</t>
  </si>
  <si>
    <t xml:space="preserve">  10. Automatic Licensing of Downstream Recipients.</t>
  </si>
  <si>
    <t xml:space="preserve">  Each time you convey a covered work, the recipient automatically</t>
  </si>
  <si>
    <t>receives a license from the original licensors, to run, modify and</t>
  </si>
  <si>
    <t>propagate that work, subject to this License.  You are not responsible</t>
  </si>
  <si>
    <t>for enforcing compliance by third parties with this License.</t>
  </si>
  <si>
    <t xml:space="preserve">  An "entity transaction" is a transaction transferring control of an</t>
  </si>
  <si>
    <t>organization, or substantially all assets of one, or subdividing an</t>
  </si>
  <si>
    <t>organization, or merging organizations.  If propagation of a covered</t>
  </si>
  <si>
    <t>work results from an entity transaction, each party to that</t>
  </si>
  <si>
    <t>transaction who receives a copy of the work also receives whatever</t>
  </si>
  <si>
    <t>licenses to the work the party's predecessor in interest had or could</t>
  </si>
  <si>
    <t>give under the previous paragraph, plus a right to possession of the</t>
  </si>
  <si>
    <t>Corresponding Source of the work from the predecessor in interest, if</t>
  </si>
  <si>
    <t>the predecessor has it or can get it with reasonable efforts.</t>
  </si>
  <si>
    <t xml:space="preserve">  You may not impose any further restrictions on the exercise of the</t>
  </si>
  <si>
    <t>rights granted or affirmed under this License.  For example, you may</t>
  </si>
  <si>
    <t>not impose a license fee, royalty, or other charge for exercise of</t>
  </si>
  <si>
    <t>rights granted under this License, and you may not initiate litigation</t>
  </si>
  <si>
    <t>(including a cross-claim or counterclaim in a lawsuit) alleging that</t>
  </si>
  <si>
    <t>any patent claim is infringed by making, using, selling, offering for</t>
  </si>
  <si>
    <t>sale, or importing the Program or any portion of it.</t>
  </si>
  <si>
    <t xml:space="preserve">  11. Patents.</t>
  </si>
  <si>
    <t xml:space="preserve">  A "contributor" is a copyright holder who authorizes use under this</t>
  </si>
  <si>
    <t>License of the Program or a work on which the Program is based.  The</t>
  </si>
  <si>
    <t>work thus licensed is called the contributor's "contributor version".</t>
  </si>
  <si>
    <t xml:space="preserve">  A contributor's "essential patent claims" are all patent claims</t>
  </si>
  <si>
    <t>owned or controlled by the contributor, whether already acquired or</t>
  </si>
  <si>
    <t>hereafter acquired, that would be infringed by some manner, permitted</t>
  </si>
  <si>
    <t>by this License, of making, using, or selling its contributor version,</t>
  </si>
  <si>
    <t>but do not include claims that would be infringed only as a</t>
  </si>
  <si>
    <t>consequence of further modification of the contributor version.  For</t>
  </si>
  <si>
    <t>purposes of this definition, "control" includes the right to grant</t>
  </si>
  <si>
    <t>patent sublicenses in a manner consistent with the requirements of</t>
  </si>
  <si>
    <t>this License.</t>
  </si>
  <si>
    <t xml:space="preserve">  Each contributor grants you a non-exclusive, worldwide, royalty-free</t>
  </si>
  <si>
    <t>patent license under the contributor's essential patent claims, to</t>
  </si>
  <si>
    <t>make, use, sell, offer for sale, import and otherwise run, modify and</t>
  </si>
  <si>
    <t>propagate the contents of its contributor version.</t>
  </si>
  <si>
    <t xml:space="preserve">  In the following three paragraphs, a "patent license" is any express</t>
  </si>
  <si>
    <t>agreement or commitment, however denominated, not to enforce a patent</t>
  </si>
  <si>
    <t>(such as an express permission to practice a patent or covenant not to</t>
  </si>
  <si>
    <t>sue for patent infringement).  To "grant" such a patent license to a</t>
  </si>
  <si>
    <t>party means to make such an agreement or commitment not to enforce a</t>
  </si>
  <si>
    <t>patent against the party.</t>
  </si>
  <si>
    <t xml:space="preserve">  If you convey a covered work, knowingly relying on a patent license,</t>
  </si>
  <si>
    <t>and the Corresponding Source of the work is not available for anyone</t>
  </si>
  <si>
    <t>to copy, free of charge and under the terms of this License, through a</t>
  </si>
  <si>
    <t>publicly available network server or other readily accessible means,</t>
  </si>
  <si>
    <t>then you must either (1) cause the Corresponding Source to be so</t>
  </si>
  <si>
    <t>available, or (2) arrange to deprive yourself of the benefit of the</t>
  </si>
  <si>
    <t>patent license for this particular work, or (3) arrange, in a manner</t>
  </si>
  <si>
    <t>consistent with the requirements of this License, to extend the patent</t>
  </si>
  <si>
    <t>license to downstream recipients.  "Knowingly relying" means you have</t>
  </si>
  <si>
    <t>actual knowledge that, but for the patent license, your conveying the</t>
  </si>
  <si>
    <t>covered work in a country, or your recipient's use of the covered work</t>
  </si>
  <si>
    <t>in a country, would infringe one or more identifiable patents in that</t>
  </si>
  <si>
    <t>country that you have reason to believe are valid.</t>
  </si>
  <si>
    <t xml:space="preserve">  If, pursuant to or in connection with a single transaction or</t>
  </si>
  <si>
    <t>arrangement, you convey, or propagate by procuring conveyance of, a</t>
  </si>
  <si>
    <t>covered work, and grant a patent license to some of the parties</t>
  </si>
  <si>
    <t>receiving the covered work authorizing them to use, propagate, modify</t>
  </si>
  <si>
    <t>or convey a specific copy of the covered work, then the patent license</t>
  </si>
  <si>
    <t>you grant is automatically extended to all recipients of the covered</t>
  </si>
  <si>
    <t>work and works based on it.</t>
  </si>
  <si>
    <t xml:space="preserve">  A patent license is "discriminatory" if it does not include within</t>
  </si>
  <si>
    <t>the scope of its coverage, prohibits the exercise of, or is</t>
  </si>
  <si>
    <t>conditioned on the non-exercise of one or more of the rights that are</t>
  </si>
  <si>
    <t>specifically granted under this License.  You may not convey a covered</t>
  </si>
  <si>
    <t>work if you are a party to an arrangement with a third party that is</t>
  </si>
  <si>
    <t>in the business of distributing software, under which you make payment</t>
  </si>
  <si>
    <t>to the third party based on the extent of your activity of conveying</t>
  </si>
  <si>
    <t>the work, and under which the third party grants, to any of the</t>
  </si>
  <si>
    <t>parties who would receive the covered work from you, a discriminatory</t>
  </si>
  <si>
    <t>patent license (a) in connection with copies of the covered work</t>
  </si>
  <si>
    <t>conveyed by you (or copies made from those copies), or (b) primarily</t>
  </si>
  <si>
    <t>for and in connection with specific products or compilations that</t>
  </si>
  <si>
    <t>contain the covered work, unless you entered into that arrangement,</t>
  </si>
  <si>
    <t>or that patent license was granted, prior to 28 March 2007.</t>
  </si>
  <si>
    <t xml:space="preserve">  Nothing in this License shall be construed as excluding or limiting</t>
  </si>
  <si>
    <t>any implied license or other defenses to infringement that may</t>
  </si>
  <si>
    <t>otherwise be available to you under applicable patent law.</t>
  </si>
  <si>
    <t xml:space="preserve">  12. No Surrender of Others' Freedom.</t>
  </si>
  <si>
    <t xml:space="preserve">  If conditions are imposed on you (whether by court order, agreement or</t>
  </si>
  <si>
    <t>otherwise) that contradict the conditions of this License, they do not</t>
  </si>
  <si>
    <t>excuse you from the conditions of this License.  If you cannot convey a</t>
  </si>
  <si>
    <t>covered work so as to satisfy simultaneously your obligations under this</t>
  </si>
  <si>
    <t>License and any other pertinent obligations, then as a consequence you may</t>
  </si>
  <si>
    <t>not convey it at all.  For example, if you agree to terms that obligate you</t>
  </si>
  <si>
    <t>to collect a royalty for further conveying from those to whom you convey</t>
  </si>
  <si>
    <t>the Program, the only way you could satisfy both those terms and this</t>
  </si>
  <si>
    <t>License would be to refrain entirely from conveying the Program.</t>
  </si>
  <si>
    <t xml:space="preserve">  13. Use with the GNU Affero General Public License.</t>
  </si>
  <si>
    <t xml:space="preserve">  Notwithstanding any other provision of this License, you have</t>
  </si>
  <si>
    <t>permission to link or combine any covered work with a work licensed</t>
  </si>
  <si>
    <t>under version 3 of the GNU Affero General Public License into a single</t>
  </si>
  <si>
    <t>combined work, and to convey the resulting work.  The terms of this</t>
  </si>
  <si>
    <t>License will continue to apply to the part which is the covered work,</t>
  </si>
  <si>
    <t>but the special requirements of the GNU Affero General Public License,</t>
  </si>
  <si>
    <t>section 13, concerning interaction through a network will apply to the</t>
  </si>
  <si>
    <t>combination as such.</t>
  </si>
  <si>
    <t xml:space="preserve">  14. Revised Versions of this License.</t>
  </si>
  <si>
    <t xml:space="preserve">  The Free Software Foundation may publish revised and/or new versions of</t>
  </si>
  <si>
    <t>the GNU General Public License from time to time.  Such new versions will</t>
  </si>
  <si>
    <t>be similar in spirit to the present version, but may differ in detail to</t>
  </si>
  <si>
    <t>address new problems or concerns.</t>
  </si>
  <si>
    <t xml:space="preserve">  Each version is given a distinguishing version number.  If the</t>
  </si>
  <si>
    <t>Program specifies that a certain numbered version of the GNU General</t>
  </si>
  <si>
    <t>Public License "or any later version" applies to it, you have the</t>
  </si>
  <si>
    <t>option of following the terms and conditions either of that numbered</t>
  </si>
  <si>
    <t>version or of any later version published by the Free Software</t>
  </si>
  <si>
    <t>Foundation.  If the Program does not specify a version number of the</t>
  </si>
  <si>
    <t>GNU General Public License, you may choose any version ever published</t>
  </si>
  <si>
    <t>by the Free Software Foundation.</t>
  </si>
  <si>
    <t xml:space="preserve">  If the Program specifies that a proxy can decide which future</t>
  </si>
  <si>
    <t>versions of the GNU General Public License can be used, that proxy's</t>
  </si>
  <si>
    <t>public statement of acceptance of a version permanently authorizes you</t>
  </si>
  <si>
    <t>to choose that version for the Program.</t>
  </si>
  <si>
    <t xml:space="preserve">  Later license versions may give you additional or different</t>
  </si>
  <si>
    <t>permissions.  However, no additional obligations are imposed on any</t>
  </si>
  <si>
    <t>author or copyright holder as a result of your choosing to follow a</t>
  </si>
  <si>
    <t>later version.</t>
  </si>
  <si>
    <t xml:space="preserve">  15. Disclaimer of Warranty.</t>
  </si>
  <si>
    <t xml:space="preserve">  THERE IS NO WARRANTY FOR THE PROGRAM, TO THE EXTENT PERMITTED BY</t>
  </si>
  <si>
    <t>APPLICABLE LAW.  EXCEPT WHEN OTHERWISE STATED IN WRITING THE COPYRIGHT</t>
  </si>
  <si>
    <t>HOLDERS AND/OR OTHER PARTIES PROVIDE THE PROGRAM "AS IS" WITHOUT WARRANTY</t>
  </si>
  <si>
    <t>OF ANY KIND, EITHER EXPRESSED OR IMPLIED, INCLUDING, BUT NOT LIMITED TO,</t>
  </si>
  <si>
    <t>THE IMPLIED WARRANTIES OF MERCHANTABILITY AND FITNESS FOR A PARTICULAR</t>
  </si>
  <si>
    <t>PURPOSE.  THE ENTIRE RISK AS TO THE QUALITY AND PERFORMANCE OF THE PROGRAM</t>
  </si>
  <si>
    <t>IS WITH YOU.  SHOULD THE PROGRAM PROVE DEFECTIVE, YOU ASSUME THE COST OF</t>
  </si>
  <si>
    <t>ALL NECESSARY SERVICING, REPAIR OR CORRECTION.</t>
  </si>
  <si>
    <t xml:space="preserve">  16. Limitation of Liability.</t>
  </si>
  <si>
    <t xml:space="preserve">  IN NO EVENT UNLESS REQUIRED BY APPLICABLE LAW OR AGREED TO IN WRITING</t>
  </si>
  <si>
    <t>WILL ANY COPYRIGHT HOLDER, OR ANY OTHER PARTY WHO MODIFIES AND/OR CONVEYS</t>
  </si>
  <si>
    <t>THE PROGRAM AS PERMITTED ABOVE, BE LIABLE TO YOU FOR DAMAGES, INCLUDING ANY</t>
  </si>
  <si>
    <t>GENERAL, SPECIAL, INCIDENTAL OR CONSEQUENTIAL DAMAGES ARISING OUT OF THE</t>
  </si>
  <si>
    <t>USE OR INABILITY TO USE THE PROGRAM (INCLUDING BUT NOT LIMITED TO LOSS OF</t>
  </si>
  <si>
    <t>DATA OR DATA BEING RENDERED INACCURATE OR LOSSES SUSTAINED BY YOU OR THIRD</t>
  </si>
  <si>
    <t>PARTIES OR A FAILURE OF THE PROGRAM TO OPERATE WITH ANY OTHER PROGRAMS),</t>
  </si>
  <si>
    <t>EVEN IF SUCH HOLDER OR OTHER PARTY HAS BEEN ADVISED OF THE POSSIBILITY OF</t>
  </si>
  <si>
    <t>SUCH DAMAGES.</t>
  </si>
  <si>
    <t xml:space="preserve">  17. Interpretation of Sections 15 and 16.</t>
  </si>
  <si>
    <t xml:space="preserve">  If the disclaimer of warranty and limitation of liability provided</t>
  </si>
  <si>
    <t>above cannot be given local legal effect according to their terms,</t>
  </si>
  <si>
    <t>reviewing courts shall apply local law that most closely approximates</t>
  </si>
  <si>
    <t>an absolute waiver of all civil liability in connection with the</t>
  </si>
  <si>
    <t>Program, unless a warranty or assumption of liability accompanies a</t>
  </si>
  <si>
    <t>copy of the Program in return for a fee.</t>
  </si>
  <si>
    <t xml:space="preserve">                     END OF TERMS AND CONDITIONS</t>
  </si>
  <si>
    <t>This section is only to build Line Sparklines to show the bell-shaped curve for each row, and the summary bell-curve chart.</t>
  </si>
  <si>
    <t>These are the y-axis values with which the bell-shaped curve is built (used only for the Line SparkLine column)</t>
  </si>
  <si>
    <t>x-axis increments (magenta in blue cells shows the increment, the next 101 columns are the x-axis values for the Line Sparkline column and summary bell-curve chart)</t>
  </si>
  <si>
    <r>
      <rPr>
        <sz val="11"/>
        <color theme="0" tint="-0.499984740745262"/>
        <rFont val="Calibri"/>
        <family val="2"/>
      </rPr>
      <t>←</t>
    </r>
    <r>
      <rPr>
        <i/>
        <sz val="11"/>
        <color theme="0" tint="-0.499984740745262"/>
        <rFont val="Calibri"/>
        <family val="2"/>
      </rPr>
      <t xml:space="preserve"> </t>
    </r>
    <r>
      <rPr>
        <i/>
        <sz val="11"/>
        <color theme="0" tint="-0.499984740745262"/>
        <rFont val="Calibri"/>
        <family val="2"/>
        <scheme val="minor"/>
      </rPr>
      <t>Columns AH through PT are hidden; they are used to create Sparklines and the bell-curve bar chart</t>
    </r>
  </si>
  <si>
    <t>Miss the pie</t>
  </si>
  <si>
    <t>chart? Press</t>
  </si>
  <si>
    <t>CTRL and 6</t>
  </si>
  <si>
    <t>The lowerbound area covers</t>
  </si>
  <si>
    <t>to show the</t>
  </si>
  <si>
    <t>and the upperbound area covers</t>
  </si>
  <si>
    <t>pie chart</t>
  </si>
  <si>
    <t>On both verbatim and modified copies of this file, you must always retain the original copyright notice,</t>
  </si>
  <si>
    <t>including the author's name, copyright year, and a notice that this file is licensed under the GNU General Public License.</t>
  </si>
  <si>
    <t>This file is distributed in the hope that it will be useful, but WITHOUT ANY WARRANTY;</t>
  </si>
  <si>
    <t>- New! Agile Forecast worksheet</t>
  </si>
  <si>
    <t>See the GNU General Public License for more details (https://www.gnu.org/licenses/).</t>
  </si>
  <si>
    <t>- Other minor improvements, too!</t>
  </si>
  <si>
    <t>At the 2018 PMI Global Conference,</t>
  </si>
  <si>
    <r>
      <t xml:space="preserve">attendees experienced </t>
    </r>
    <r>
      <rPr>
        <b/>
        <sz val="12"/>
        <color theme="1"/>
        <rFont val="Calibri"/>
        <family val="2"/>
        <scheme val="minor"/>
      </rPr>
      <t>Collabinart®</t>
    </r>
    <r>
      <rPr>
        <i/>
        <sz val="11"/>
        <color theme="1"/>
        <rFont val="Calibri"/>
        <family val="2"/>
        <scheme val="minor"/>
      </rPr>
      <t xml:space="preserve">.  </t>
    </r>
  </si>
  <si>
    <r>
      <rPr>
        <b/>
        <sz val="11"/>
        <color theme="1"/>
        <rFont val="Calibri"/>
        <family val="2"/>
      </rPr>
      <t>Collabinart</t>
    </r>
    <r>
      <rPr>
        <i/>
        <sz val="11"/>
        <color theme="1"/>
        <rFont val="Calibri"/>
        <family val="2"/>
        <scheme val="minor"/>
      </rPr>
      <t xml:space="preserve"> is a freely-licensed </t>
    </r>
  </si>
  <si>
    <t>team-building and training</t>
  </si>
  <si>
    <t>framework to build collaboration</t>
  </si>
  <si>
    <t>skills using masterpiece artworks.</t>
  </si>
  <si>
    <t>Use Collabinart at any point in a</t>
  </si>
  <si>
    <t>team's journey together.  Develop</t>
  </si>
  <si>
    <t>team camaraderie, active listening</t>
  </si>
  <si>
    <t>skills, and collaboration skills.</t>
  </si>
  <si>
    <t>It's fun, free, and effective.</t>
  </si>
  <si>
    <t>Visit the Collabinart website</t>
  </si>
  <si>
    <t>to learn more.</t>
  </si>
  <si>
    <t>William-Adolphe Bouguereau</t>
  </si>
  <si>
    <t>San Diego Museum of Art</t>
  </si>
  <si>
    <r>
      <t>Collabinart®</t>
    </r>
    <r>
      <rPr>
        <i/>
        <sz val="22"/>
        <color theme="1" tint="0.34998626667073579"/>
        <rFont val="Calibri"/>
        <family val="2"/>
        <scheme val="minor"/>
      </rPr>
      <t xml:space="preserve"> </t>
    </r>
    <r>
      <rPr>
        <b/>
        <i/>
        <sz val="22"/>
        <color theme="1" tint="0.34998626667073579"/>
        <rFont val="Calibri"/>
        <family val="2"/>
        <scheme val="minor"/>
      </rPr>
      <t xml:space="preserve"> </t>
    </r>
    <r>
      <rPr>
        <b/>
        <i/>
        <sz val="11"/>
        <color theme="1" tint="0.34998626667073579"/>
        <rFont val="Calibri"/>
        <family val="2"/>
        <scheme val="minor"/>
      </rPr>
      <t>Experience Collaboration through Interpretive Art™</t>
    </r>
  </si>
  <si>
    <r>
      <t>The Young Shepherdess</t>
    </r>
    <r>
      <rPr>
        <sz val="11"/>
        <color theme="1" tint="0.499984740745262"/>
        <rFont val="Calibri"/>
        <family val="2"/>
        <scheme val="minor"/>
      </rPr>
      <t xml:space="preserve"> (1865)</t>
    </r>
  </si>
  <si>
    <t>2.0</t>
  </si>
  <si>
    <t>Add tri-color combo charts and pie charts, line Sparklines, an Agile Forecast tab (1 scenario only), and minor formatting updates</t>
  </si>
  <si>
    <t>2.1</t>
  </si>
  <si>
    <r>
      <t xml:space="preserve">          Statistical PERT</t>
    </r>
    <r>
      <rPr>
        <b/>
        <sz val="14"/>
        <color theme="1"/>
        <rFont val="Calibri"/>
        <family val="2"/>
      </rPr>
      <t>®</t>
    </r>
    <r>
      <rPr>
        <b/>
        <sz val="14"/>
        <color theme="1"/>
        <rFont val="Calibri"/>
        <family val="2"/>
        <scheme val="minor"/>
      </rPr>
      <t xml:space="preserve"> (SPERT®) </t>
    </r>
    <r>
      <rPr>
        <b/>
        <i/>
        <sz val="14"/>
        <color rgb="FFF1592A"/>
        <rFont val="Calibri"/>
        <family val="2"/>
        <scheme val="minor"/>
      </rPr>
      <t xml:space="preserve">Beta Edition </t>
    </r>
    <r>
      <rPr>
        <i/>
        <sz val="14"/>
        <color theme="1" tint="0.499984740745262"/>
        <rFont val="Calibri"/>
        <family val="2"/>
        <scheme val="minor"/>
      </rPr>
      <t>Change Log</t>
    </r>
  </si>
  <si>
    <r>
      <t xml:space="preserve">          Statistical PERT</t>
    </r>
    <r>
      <rPr>
        <b/>
        <sz val="14"/>
        <color theme="1"/>
        <rFont val="Calibri"/>
        <family val="2"/>
      </rPr>
      <t>®</t>
    </r>
    <r>
      <rPr>
        <b/>
        <sz val="14"/>
        <color theme="1"/>
        <rFont val="Calibri"/>
        <family val="2"/>
        <scheme val="minor"/>
      </rPr>
      <t xml:space="preserve"> (SPERT®) </t>
    </r>
    <r>
      <rPr>
        <b/>
        <i/>
        <sz val="14"/>
        <color rgb="FFF1592A"/>
        <rFont val="Calibri"/>
        <family val="2"/>
        <scheme val="minor"/>
      </rPr>
      <t>Beta Edition</t>
    </r>
    <r>
      <rPr>
        <b/>
        <sz val="14"/>
        <color theme="1"/>
        <rFont val="Calibri"/>
        <family val="2"/>
        <scheme val="minor"/>
      </rPr>
      <t xml:space="preserve"> </t>
    </r>
    <r>
      <rPr>
        <i/>
        <sz val="14"/>
        <color theme="1" tint="0.499984740745262"/>
        <rFont val="Calibri"/>
        <family val="2"/>
        <scheme val="minor"/>
      </rPr>
      <t>VLOOKUP lists of values</t>
    </r>
  </si>
  <si>
    <r>
      <t xml:space="preserve">          Statistical PERT</t>
    </r>
    <r>
      <rPr>
        <b/>
        <sz val="14"/>
        <color theme="1"/>
        <rFont val="Calibri"/>
        <family val="2"/>
      </rPr>
      <t>®</t>
    </r>
    <r>
      <rPr>
        <b/>
        <sz val="14"/>
        <color theme="1"/>
        <rFont val="Calibri"/>
        <family val="2"/>
        <scheme val="minor"/>
      </rPr>
      <t xml:space="preserve"> (SPERT®) </t>
    </r>
    <r>
      <rPr>
        <b/>
        <i/>
        <sz val="14"/>
        <color rgb="FFF1592A"/>
        <rFont val="Calibri"/>
        <family val="2"/>
        <scheme val="minor"/>
      </rPr>
      <t>Beta Edition</t>
    </r>
    <r>
      <rPr>
        <b/>
        <sz val="14"/>
        <color theme="1"/>
        <rFont val="Calibri"/>
        <family val="2"/>
        <scheme val="minor"/>
      </rPr>
      <t xml:space="preserve"> </t>
    </r>
    <r>
      <rPr>
        <i/>
        <sz val="14"/>
        <color theme="1" tint="0.499984740745262"/>
        <rFont val="Calibri"/>
        <family val="2"/>
        <scheme val="minor"/>
      </rPr>
      <t>List of Mean Ratios</t>
    </r>
  </si>
  <si>
    <r>
      <t xml:space="preserve">          Statistical PERT</t>
    </r>
    <r>
      <rPr>
        <b/>
        <sz val="14"/>
        <color theme="1"/>
        <rFont val="Calibri"/>
        <family val="2"/>
      </rPr>
      <t>®</t>
    </r>
    <r>
      <rPr>
        <b/>
        <sz val="14"/>
        <color theme="1"/>
        <rFont val="Calibri"/>
        <family val="2"/>
        <scheme val="minor"/>
      </rPr>
      <t xml:space="preserve"> (SPERT®) </t>
    </r>
    <r>
      <rPr>
        <b/>
        <i/>
        <sz val="14"/>
        <color rgb="FFF1592A"/>
        <rFont val="Calibri"/>
        <family val="2"/>
        <scheme val="minor"/>
      </rPr>
      <t>Beta Edition</t>
    </r>
    <r>
      <rPr>
        <b/>
        <sz val="14"/>
        <color theme="1"/>
        <rFont val="Calibri"/>
        <family val="2"/>
        <scheme val="minor"/>
      </rPr>
      <t xml:space="preserve"> </t>
    </r>
    <r>
      <rPr>
        <i/>
        <sz val="14"/>
        <color theme="1" tint="0.499984740745262"/>
        <rFont val="Calibri"/>
        <family val="2"/>
        <scheme val="minor"/>
      </rPr>
      <t>List of Standard Deviation Ratios</t>
    </r>
  </si>
  <si>
    <r>
      <t xml:space="preserve">          Statistical PERT</t>
    </r>
    <r>
      <rPr>
        <b/>
        <sz val="14"/>
        <color theme="1"/>
        <rFont val="Calibri"/>
        <family val="2"/>
      </rPr>
      <t>®</t>
    </r>
    <r>
      <rPr>
        <b/>
        <sz val="14"/>
        <color theme="1"/>
        <rFont val="Calibri"/>
        <family val="2"/>
        <scheme val="minor"/>
      </rPr>
      <t xml:space="preserve"> (SPERT®) </t>
    </r>
    <r>
      <rPr>
        <b/>
        <i/>
        <sz val="14"/>
        <color rgb="FFF1592A"/>
        <rFont val="Calibri"/>
        <family val="2"/>
        <scheme val="minor"/>
      </rPr>
      <t>Beta Edition</t>
    </r>
    <r>
      <rPr>
        <b/>
        <sz val="14"/>
        <color theme="1"/>
        <rFont val="Calibri"/>
        <family val="2"/>
        <scheme val="minor"/>
      </rPr>
      <t xml:space="preserve"> </t>
    </r>
    <r>
      <rPr>
        <i/>
        <sz val="14"/>
        <color theme="1" tint="0.499984740745262"/>
        <rFont val="Calibri"/>
        <family val="2"/>
        <scheme val="minor"/>
      </rPr>
      <t>List of Alpha and Beta Function Arguments</t>
    </r>
  </si>
  <si>
    <r>
      <t xml:space="preserve">          Statistical PERT</t>
    </r>
    <r>
      <rPr>
        <b/>
        <sz val="14"/>
        <color theme="1"/>
        <rFont val="Calibri"/>
        <family val="2"/>
      </rPr>
      <t>®</t>
    </r>
    <r>
      <rPr>
        <b/>
        <sz val="14"/>
        <color theme="1"/>
        <rFont val="Calibri"/>
        <family val="2"/>
        <scheme val="minor"/>
      </rPr>
      <t xml:space="preserve"> (SPERT®) </t>
    </r>
    <r>
      <rPr>
        <b/>
        <i/>
        <sz val="14"/>
        <color rgb="FFF1592A"/>
        <rFont val="Calibri"/>
        <family val="2"/>
        <scheme val="minor"/>
      </rPr>
      <t>Beta Edition</t>
    </r>
    <r>
      <rPr>
        <b/>
        <sz val="14"/>
        <color theme="1"/>
        <rFont val="Calibri"/>
        <family val="2"/>
        <scheme val="minor"/>
      </rPr>
      <t xml:space="preserve"> </t>
    </r>
    <r>
      <rPr>
        <i/>
        <sz val="14"/>
        <color theme="1" tint="0.499984740745262"/>
        <rFont val="Calibri"/>
        <family val="2"/>
        <scheme val="minor"/>
      </rPr>
      <t>List of Most Likely Confidence Judgments</t>
    </r>
  </si>
  <si>
    <r>
      <t xml:space="preserve">          Statistical PERT</t>
    </r>
    <r>
      <rPr>
        <b/>
        <sz val="14"/>
        <color theme="1"/>
        <rFont val="Calibri"/>
        <family val="2"/>
      </rPr>
      <t>®</t>
    </r>
    <r>
      <rPr>
        <b/>
        <sz val="14"/>
        <color theme="1"/>
        <rFont val="Calibri"/>
        <family val="2"/>
        <scheme val="minor"/>
      </rPr>
      <t xml:space="preserve"> (SPERT®) </t>
    </r>
    <r>
      <rPr>
        <b/>
        <i/>
        <sz val="14"/>
        <color rgb="FFF1592A"/>
        <rFont val="Calibri"/>
        <family val="2"/>
        <scheme val="minor"/>
      </rPr>
      <t>Beta Edition</t>
    </r>
    <r>
      <rPr>
        <b/>
        <sz val="14"/>
        <color theme="1"/>
        <rFont val="Calibri"/>
        <family val="2"/>
        <scheme val="minor"/>
      </rPr>
      <t xml:space="preserve"> </t>
    </r>
    <r>
      <rPr>
        <i/>
        <sz val="14"/>
        <color theme="1" tint="0.499984740745262"/>
        <rFont val="Calibri"/>
        <family val="2"/>
        <scheme val="minor"/>
      </rPr>
      <t>List of Skew Analysis Categories</t>
    </r>
  </si>
  <si>
    <t>Added tab headings to tabs that didn't have them.  Added "Click for help" buttons and formatting for the VLookups which are user-changeable.</t>
  </si>
  <si>
    <t>https://annals.org/aim/fullarticle/2762808/incubation-period-coronavirus-disease-2019-covid-19-from-publicly-reported</t>
  </si>
  <si>
    <t>https://www.who.int/news-room/q-a-detail/q-a-coronaviruses</t>
  </si>
  <si>
    <t>https://www.cdc.gov/coronavirus/2019-ncov/hcp/faq.html</t>
  </si>
  <si>
    <t>Sources for incubation period:</t>
  </si>
  <si>
    <t>https://www.ncbi.nlm.nih.gov/pubmed/32150748</t>
  </si>
  <si>
    <t>Special version to model the incubation period of COVID-19 using available data</t>
  </si>
  <si>
    <t>2.1.covid19.1</t>
  </si>
  <si>
    <r>
      <t>Statistical PERT</t>
    </r>
    <r>
      <rPr>
        <b/>
        <sz val="14"/>
        <rFont val="Calibri"/>
        <family val="2"/>
      </rPr>
      <t>®</t>
    </r>
    <r>
      <rPr>
        <b/>
        <sz val="14"/>
        <rFont val="Calibri"/>
        <family val="2"/>
        <scheme val="minor"/>
      </rPr>
      <t xml:space="preserve"> (SPERT®) </t>
    </r>
    <r>
      <rPr>
        <b/>
        <i/>
        <sz val="14"/>
        <color rgb="FFF1592A"/>
        <rFont val="Calibri"/>
        <family val="2"/>
        <scheme val="minor"/>
      </rPr>
      <t>Beta Edition</t>
    </r>
    <r>
      <rPr>
        <b/>
        <sz val="14"/>
        <rFont val="Calibri"/>
        <family val="2"/>
        <scheme val="minor"/>
      </rPr>
      <t xml:space="preserve"> - COVID19 Incubation Chart</t>
    </r>
  </si>
  <si>
    <t>This is a special version of Statistical PERT Beta Edition to model the incubation period of COVID-19</t>
  </si>
  <si>
    <t>2.1.covid19.2</t>
  </si>
  <si>
    <t>Special version to model the incubation period of COVID-19 using available data (updated lowerbound &amp; upperbound values)</t>
  </si>
  <si>
    <t>Virus has run its full course</t>
  </si>
  <si>
    <t>Virus has NOT run its full course</t>
  </si>
  <si>
    <t>COVID-19 Analysis</t>
  </si>
  <si>
    <t>Population infected</t>
  </si>
  <si>
    <t>Population NOT infected</t>
  </si>
  <si>
    <r>
      <t>Statistical PERT</t>
    </r>
    <r>
      <rPr>
        <b/>
        <sz val="14"/>
        <rFont val="Calibri"/>
        <family val="2"/>
      </rPr>
      <t>®</t>
    </r>
    <r>
      <rPr>
        <b/>
        <sz val="14"/>
        <rFont val="Calibri"/>
        <family val="2"/>
        <scheme val="minor"/>
      </rPr>
      <t xml:space="preserve"> (SPERT®) </t>
    </r>
    <r>
      <rPr>
        <b/>
        <i/>
        <sz val="14"/>
        <color rgb="FFF1592A"/>
        <rFont val="Calibri"/>
        <family val="2"/>
        <scheme val="minor"/>
      </rPr>
      <t>Beta Edition</t>
    </r>
    <r>
      <rPr>
        <b/>
        <sz val="14"/>
        <rFont val="Calibri"/>
        <family val="2"/>
        <scheme val="minor"/>
      </rPr>
      <t xml:space="preserve"> - COVID19 Decision Tree</t>
    </r>
  </si>
  <si>
    <t>2.1.covid19.3</t>
  </si>
  <si>
    <t>Added a decision tree to quantify the number of infected persons who might come into contact with people following a quarrantine</t>
  </si>
  <si>
    <t>Infected people do NOT show symptoms</t>
  </si>
  <si>
    <t>Infected people show symptoms</t>
  </si>
  <si>
    <t>Population / Workforce / Large Gathering</t>
  </si>
  <si>
    <t>Potentially infected people without symptoms</t>
  </si>
  <si>
    <t>following the quarantine</t>
  </si>
  <si>
    <t>sometime during the quarantine</t>
  </si>
  <si>
    <r>
      <rPr>
        <b/>
        <i/>
        <sz val="11"/>
        <color theme="1"/>
        <rFont val="Calibri"/>
        <family val="2"/>
        <scheme val="minor"/>
      </rPr>
      <t>AFTER</t>
    </r>
    <r>
      <rPr>
        <sz val="11"/>
        <color theme="1"/>
        <rFont val="Calibri"/>
        <family val="2"/>
        <scheme val="minor"/>
      </rPr>
      <t xml:space="preserve"> the quarantine period ends</t>
    </r>
  </si>
  <si>
    <t>2.1.covid19.3a</t>
  </si>
  <si>
    <t>Added a decision tree to quantify the number of infected persons who might come into contact with people following a quarrantine (new formulas)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</si>
</sst>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m/d/yy;@"/>
    <numFmt numFmtId="165" formatCode="0.000"/>
    <numFmt numFmtId="166" formatCode="#,##0.0"/>
  </numFmts>
  <fonts count="6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name val="Calibri"/>
      <family val="2"/>
    </font>
    <font>
      <sz val="12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i/>
      <sz val="22"/>
      <color rgb="FFF1592A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3"/>
      <color rgb="FF0000FF"/>
      <name val="Calibri"/>
      <family val="2"/>
      <scheme val="minor"/>
    </font>
    <font>
      <sz val="12"/>
      <color rgb="FF0000FF"/>
      <name val="Calibri"/>
      <family val="2"/>
      <scheme val="minor"/>
    </font>
    <font>
      <b/>
      <i/>
      <u/>
      <sz val="11"/>
      <color theme="10"/>
      <name val="Calibri"/>
      <family val="2"/>
      <scheme val="minor"/>
    </font>
    <font>
      <sz val="10"/>
      <color theme="1" tint="0.34998626667073579"/>
      <name val="Calibri"/>
      <family val="2"/>
    </font>
    <font>
      <b/>
      <i/>
      <sz val="11"/>
      <color rgb="FFFF0000"/>
      <name val="Calibri"/>
      <family val="2"/>
      <scheme val="minor"/>
    </font>
    <font>
      <b/>
      <i/>
      <sz val="11"/>
      <color theme="1" tint="0.34998626667073579"/>
      <name val="Calibri"/>
      <family val="2"/>
      <scheme val="minor"/>
    </font>
    <font>
      <b/>
      <sz val="22"/>
      <name val="Calibri"/>
      <family val="2"/>
      <scheme val="minor"/>
    </font>
    <font>
      <b/>
      <i/>
      <sz val="14"/>
      <color rgb="FFF1592A"/>
      <name val="Calibri"/>
      <family val="2"/>
      <scheme val="minor"/>
    </font>
    <font>
      <b/>
      <i/>
      <sz val="22"/>
      <color theme="1" tint="0.34998626667073579"/>
      <name val="Calibri"/>
      <family val="2"/>
      <scheme val="minor"/>
    </font>
    <font>
      <b/>
      <sz val="22"/>
      <color theme="1" tint="0.34998626667073579"/>
      <name val="Calibri"/>
      <family val="2"/>
      <scheme val="minor"/>
    </font>
    <font>
      <b/>
      <i/>
      <sz val="11"/>
      <color rgb="FFF1592A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i/>
      <sz val="13"/>
      <color theme="1" tint="0.34998626667073579"/>
      <name val="Candara"/>
      <family val="2"/>
    </font>
    <font>
      <i/>
      <sz val="13"/>
      <color theme="1" tint="0.34998626667073579"/>
      <name val="Candara"/>
      <family val="2"/>
    </font>
    <font>
      <sz val="10"/>
      <color theme="1" tint="0.34998626667073579"/>
      <name val="Candara"/>
      <family val="2"/>
    </font>
    <font>
      <i/>
      <sz val="10"/>
      <color theme="1" tint="0.34998626667073579"/>
      <name val="Candara"/>
      <family val="2"/>
    </font>
    <font>
      <sz val="10.5"/>
      <color theme="1"/>
      <name val="Courier New"/>
      <family val="3"/>
    </font>
    <font>
      <i/>
      <sz val="11"/>
      <color theme="0" tint="-0.34998626667073579"/>
      <name val="Calibri"/>
      <family val="2"/>
      <scheme val="minor"/>
    </font>
    <font>
      <sz val="11"/>
      <color theme="0" tint="-0.499984740745262"/>
      <name val="Calibri"/>
      <family val="2"/>
    </font>
    <font>
      <i/>
      <sz val="11"/>
      <color theme="0" tint="-0.499984740745262"/>
      <name val="Calibri"/>
      <family val="2"/>
    </font>
    <font>
      <b/>
      <sz val="11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C0000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22"/>
      <color theme="1" tint="0.34998626667073579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rgb="FFC00000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b/>
      <sz val="14"/>
      <color theme="1"/>
      <name val="Calibri"/>
      <family val="2"/>
    </font>
    <font>
      <i/>
      <sz val="14"/>
      <color theme="1" tint="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6903C"/>
        <bgColor indexed="64"/>
      </patternFill>
    </fill>
    <fill>
      <patternFill patternType="solid">
        <fgColor rgb="FFF8A76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EF4E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45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0" fillId="6" borderId="1" xfId="0" applyFill="1" applyBorder="1"/>
    <xf numFmtId="0" fontId="0" fillId="0" borderId="1" xfId="0" applyBorder="1"/>
    <xf numFmtId="0" fontId="1" fillId="12" borderId="1" xfId="0" applyFont="1" applyFill="1" applyBorder="1" applyAlignment="1">
      <alignment horizontal="center"/>
    </xf>
    <xf numFmtId="164" fontId="1" fillId="12" borderId="1" xfId="0" applyNumberFormat="1" applyFont="1" applyFill="1" applyBorder="1" applyAlignment="1">
      <alignment horizontal="center"/>
    </xf>
    <xf numFmtId="49" fontId="1" fillId="12" borderId="1" xfId="0" applyNumberFormat="1" applyFont="1" applyFill="1" applyBorder="1" applyAlignment="1">
      <alignment horizontal="center"/>
    </xf>
    <xf numFmtId="164" fontId="0" fillId="0" borderId="1" xfId="0" applyNumberFormat="1" applyBorder="1"/>
    <xf numFmtId="49" fontId="0" fillId="0" borderId="1" xfId="0" applyNumberFormat="1" applyBorder="1" applyAlignment="1">
      <alignment horizontal="center"/>
    </xf>
    <xf numFmtId="17" fontId="0" fillId="0" borderId="0" xfId="0" quotePrefix="1" applyNumberFormat="1"/>
    <xf numFmtId="0" fontId="0" fillId="10" borderId="0" xfId="0" applyFill="1" applyAlignment="1">
      <alignment vertical="center"/>
    </xf>
    <xf numFmtId="0" fontId="0" fillId="10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5" fillId="10" borderId="0" xfId="0" applyFont="1" applyFill="1" applyAlignment="1">
      <alignment vertical="center"/>
    </xf>
    <xf numFmtId="0" fontId="1" fillId="13" borderId="3" xfId="0" applyFont="1" applyFill="1" applyBorder="1" applyAlignment="1">
      <alignment horizontal="center" vertical="center"/>
    </xf>
    <xf numFmtId="0" fontId="3" fillId="10" borderId="0" xfId="0" applyFont="1" applyFill="1" applyAlignment="1">
      <alignment horizontal="left" vertical="center"/>
    </xf>
    <xf numFmtId="0" fontId="6" fillId="10" borderId="0" xfId="0" applyFont="1" applyFill="1" applyAlignment="1">
      <alignment horizontal="right" vertical="center"/>
    </xf>
    <xf numFmtId="0" fontId="0" fillId="16" borderId="1" xfId="0" applyFill="1" applyBorder="1"/>
    <xf numFmtId="0" fontId="0" fillId="17" borderId="1" xfId="0" applyFill="1" applyBorder="1" applyAlignment="1">
      <alignment horizontal="center"/>
    </xf>
    <xf numFmtId="0" fontId="0" fillId="17" borderId="1" xfId="0" applyFill="1" applyBorder="1"/>
    <xf numFmtId="0" fontId="0" fillId="15" borderId="1" xfId="0" applyFill="1" applyBorder="1"/>
    <xf numFmtId="165" fontId="0" fillId="0" borderId="0" xfId="0" applyNumberFormat="1"/>
    <xf numFmtId="0" fontId="8" fillId="0" borderId="0" xfId="0" applyFont="1"/>
    <xf numFmtId="0" fontId="9" fillId="10" borderId="0" xfId="0" applyFont="1" applyFill="1" applyAlignment="1">
      <alignment horizontal="left" vertical="center"/>
    </xf>
    <xf numFmtId="0" fontId="0" fillId="10" borderId="0" xfId="0" applyFill="1"/>
    <xf numFmtId="0" fontId="6" fillId="10" borderId="0" xfId="0" applyFont="1" applyFill="1"/>
    <xf numFmtId="0" fontId="12" fillId="10" borderId="0" xfId="0" applyFont="1" applyFill="1"/>
    <xf numFmtId="0" fontId="4" fillId="10" borderId="0" xfId="1" applyFill="1"/>
    <xf numFmtId="0" fontId="3" fillId="10" borderId="0" xfId="0" applyFont="1" applyFill="1" applyAlignment="1">
      <alignment horizontal="left"/>
    </xf>
    <xf numFmtId="0" fontId="0" fillId="10" borderId="0" xfId="0" applyFill="1" applyAlignment="1">
      <alignment horizontal="center"/>
    </xf>
    <xf numFmtId="0" fontId="16" fillId="10" borderId="0" xfId="0" applyFont="1" applyFill="1" applyAlignment="1">
      <alignment horizontal="center"/>
    </xf>
    <xf numFmtId="9" fontId="15" fillId="19" borderId="1" xfId="3" applyFont="1" applyFill="1" applyBorder="1"/>
    <xf numFmtId="9" fontId="15" fillId="20" borderId="1" xfId="3" applyFont="1" applyFill="1" applyBorder="1"/>
    <xf numFmtId="9" fontId="15" fillId="21" borderId="1" xfId="3" applyFont="1" applyFill="1" applyBorder="1"/>
    <xf numFmtId="0" fontId="17" fillId="10" borderId="0" xfId="0" applyFont="1" applyFill="1" applyAlignment="1">
      <alignment horizontal="left"/>
    </xf>
    <xf numFmtId="0" fontId="18" fillId="10" borderId="0" xfId="0" applyFont="1" applyFill="1" applyAlignment="1">
      <alignment horizontal="right" vertical="center"/>
    </xf>
    <xf numFmtId="0" fontId="11" fillId="10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1" fillId="10" borderId="0" xfId="0" applyFont="1" applyFill="1" applyAlignment="1">
      <alignment vertical="center"/>
    </xf>
    <xf numFmtId="0" fontId="11" fillId="0" borderId="0" xfId="0" applyFont="1"/>
    <xf numFmtId="0" fontId="1" fillId="11" borderId="1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9" fontId="0" fillId="0" borderId="0" xfId="0" applyNumberFormat="1"/>
    <xf numFmtId="0" fontId="1" fillId="11" borderId="3" xfId="0" applyFont="1" applyFill="1" applyBorder="1"/>
    <xf numFmtId="0" fontId="0" fillId="11" borderId="7" xfId="0" applyFill="1" applyBorder="1"/>
    <xf numFmtId="0" fontId="0" fillId="27" borderId="1" xfId="0" applyFill="1" applyBorder="1"/>
    <xf numFmtId="0" fontId="24" fillId="27" borderId="1" xfId="0" applyFont="1" applyFill="1" applyBorder="1"/>
    <xf numFmtId="0" fontId="0" fillId="27" borderId="6" xfId="0" applyFill="1" applyBorder="1"/>
    <xf numFmtId="0" fontId="0" fillId="27" borderId="7" xfId="0" applyFill="1" applyBorder="1"/>
    <xf numFmtId="9" fontId="25" fillId="7" borderId="1" xfId="0" applyNumberFormat="1" applyFont="1" applyFill="1" applyBorder="1" applyAlignment="1">
      <alignment horizontal="center" vertical="center"/>
    </xf>
    <xf numFmtId="37" fontId="11" fillId="22" borderId="1" xfId="2" applyNumberFormat="1" applyFont="1" applyFill="1" applyBorder="1"/>
    <xf numFmtId="37" fontId="11" fillId="23" borderId="1" xfId="2" applyNumberFormat="1" applyFont="1" applyFill="1" applyBorder="1"/>
    <xf numFmtId="37" fontId="11" fillId="16" borderId="1" xfId="2" applyNumberFormat="1" applyFont="1" applyFill="1" applyBorder="1"/>
    <xf numFmtId="37" fontId="11" fillId="2" borderId="1" xfId="2" applyNumberFormat="1" applyFont="1" applyFill="1" applyBorder="1"/>
    <xf numFmtId="37" fontId="11" fillId="24" borderId="1" xfId="2" applyNumberFormat="1" applyFont="1" applyFill="1" applyBorder="1"/>
    <xf numFmtId="37" fontId="11" fillId="25" borderId="1" xfId="2" applyNumberFormat="1" applyFont="1" applyFill="1" applyBorder="1"/>
    <xf numFmtId="1" fontId="11" fillId="3" borderId="1" xfId="0" applyNumberFormat="1" applyFont="1" applyFill="1" applyBorder="1" applyAlignment="1">
      <alignment horizontal="right" vertical="center"/>
    </xf>
    <xf numFmtId="0" fontId="9" fillId="10" borderId="0" xfId="0" applyFont="1" applyFill="1" applyAlignment="1">
      <alignment horizontal="left" vertical="top"/>
    </xf>
    <xf numFmtId="0" fontId="11" fillId="26" borderId="1" xfId="0" applyFont="1" applyFill="1" applyBorder="1" applyAlignment="1">
      <alignment horizontal="center" vertical="center"/>
    </xf>
    <xf numFmtId="9" fontId="28" fillId="14" borderId="1" xfId="0" applyNumberFormat="1" applyFont="1" applyFill="1" applyBorder="1"/>
    <xf numFmtId="3" fontId="29" fillId="7" borderId="1" xfId="0" applyNumberFormat="1" applyFont="1" applyFill="1" applyBorder="1" applyAlignment="1">
      <alignment vertical="center"/>
    </xf>
    <xf numFmtId="1" fontId="11" fillId="15" borderId="1" xfId="0" applyNumberFormat="1" applyFont="1" applyFill="1" applyBorder="1" applyAlignment="1">
      <alignment horizontal="center" vertical="center"/>
    </xf>
    <xf numFmtId="1" fontId="29" fillId="7" borderId="1" xfId="0" applyNumberFormat="1" applyFont="1" applyFill="1" applyBorder="1" applyAlignment="1">
      <alignment vertical="center"/>
    </xf>
    <xf numFmtId="0" fontId="4" fillId="10" borderId="0" xfId="1" applyFill="1" applyAlignment="1">
      <alignment horizontal="left"/>
    </xf>
    <xf numFmtId="0" fontId="0" fillId="12" borderId="0" xfId="0" applyFill="1"/>
    <xf numFmtId="0" fontId="0" fillId="12" borderId="0" xfId="0" applyFill="1" applyAlignment="1">
      <alignment horizontal="center"/>
    </xf>
    <xf numFmtId="0" fontId="4" fillId="12" borderId="0" xfId="1" applyFill="1"/>
    <xf numFmtId="0" fontId="31" fillId="10" borderId="0" xfId="0" applyFont="1" applyFill="1" applyAlignment="1">
      <alignment horizontal="left"/>
    </xf>
    <xf numFmtId="164" fontId="0" fillId="16" borderId="1" xfId="0" applyNumberFormat="1" applyFill="1" applyBorder="1"/>
    <xf numFmtId="49" fontId="0" fillId="16" borderId="1" xfId="0" applyNumberFormat="1" applyFill="1" applyBorder="1" applyAlignment="1">
      <alignment horizontal="center"/>
    </xf>
    <xf numFmtId="0" fontId="3" fillId="10" borderId="0" xfId="0" applyFont="1" applyFill="1" applyAlignment="1">
      <alignment horizontal="left" vertical="center" indent="1"/>
    </xf>
    <xf numFmtId="0" fontId="31" fillId="10" borderId="0" xfId="0" applyFont="1" applyFill="1" applyAlignment="1">
      <alignment horizontal="left" indent="1"/>
    </xf>
    <xf numFmtId="0" fontId="40" fillId="12" borderId="0" xfId="0" applyFont="1" applyFill="1"/>
    <xf numFmtId="0" fontId="42" fillId="12" borderId="0" xfId="0" quotePrefix="1" applyFont="1" applyFill="1"/>
    <xf numFmtId="0" fontId="41" fillId="12" borderId="0" xfId="0" applyFont="1" applyFill="1"/>
    <xf numFmtId="0" fontId="43" fillId="12" borderId="0" xfId="0" quotePrefix="1" applyFont="1" applyFill="1"/>
    <xf numFmtId="164" fontId="0" fillId="28" borderId="1" xfId="0" applyNumberFormat="1" applyFill="1" applyBorder="1"/>
    <xf numFmtId="49" fontId="0" fillId="28" borderId="1" xfId="0" applyNumberFormat="1" applyFill="1" applyBorder="1" applyAlignment="1">
      <alignment horizontal="center"/>
    </xf>
    <xf numFmtId="0" fontId="0" fillId="28" borderId="1" xfId="0" applyFill="1" applyBorder="1"/>
    <xf numFmtId="37" fontId="20" fillId="11" borderId="1" xfId="0" applyNumberFormat="1" applyFont="1" applyFill="1" applyBorder="1"/>
    <xf numFmtId="0" fontId="19" fillId="0" borderId="0" xfId="0" applyFont="1"/>
    <xf numFmtId="37" fontId="23" fillId="11" borderId="1" xfId="0" applyNumberFormat="1" applyFont="1" applyFill="1" applyBorder="1"/>
    <xf numFmtId="0" fontId="20" fillId="13" borderId="1" xfId="0" applyFont="1" applyFill="1" applyBorder="1"/>
    <xf numFmtId="37" fontId="48" fillId="29" borderId="1" xfId="0" applyNumberFormat="1" applyFont="1" applyFill="1" applyBorder="1"/>
    <xf numFmtId="0" fontId="45" fillId="10" borderId="0" xfId="0" applyFont="1" applyFill="1" applyAlignment="1">
      <alignment horizontal="left"/>
    </xf>
    <xf numFmtId="0" fontId="49" fillId="10" borderId="0" xfId="0" applyFont="1" applyFill="1" applyAlignment="1">
      <alignment horizontal="center"/>
    </xf>
    <xf numFmtId="0" fontId="50" fillId="10" borderId="0" xfId="0" applyFont="1" applyFill="1" applyAlignment="1">
      <alignment horizontal="center"/>
    </xf>
    <xf numFmtId="0" fontId="20" fillId="13" borderId="0" xfId="0" applyFont="1" applyFill="1"/>
    <xf numFmtId="0" fontId="51" fillId="30" borderId="0" xfId="0" applyFont="1" applyFill="1"/>
    <xf numFmtId="0" fontId="52" fillId="10" borderId="0" xfId="1" applyFont="1" applyFill="1" applyAlignment="1">
      <alignment horizontal="left"/>
    </xf>
    <xf numFmtId="0" fontId="52" fillId="10" borderId="0" xfId="1" applyFont="1" applyFill="1" applyAlignment="1"/>
    <xf numFmtId="0" fontId="44" fillId="0" borderId="0" xfId="0" applyFont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0" fillId="0" borderId="0" xfId="0" applyAlignment="1">
      <alignment horizontal="left" indent="3"/>
    </xf>
    <xf numFmtId="0" fontId="36" fillId="12" borderId="0" xfId="0" applyFont="1" applyFill="1" applyAlignment="1">
      <alignment horizontal="left" indent="2"/>
    </xf>
    <xf numFmtId="0" fontId="6" fillId="12" borderId="0" xfId="0" applyFont="1" applyFill="1"/>
    <xf numFmtId="0" fontId="56" fillId="12" borderId="0" xfId="0" applyFont="1" applyFill="1"/>
    <xf numFmtId="0" fontId="58" fillId="12" borderId="0" xfId="0" applyFont="1" applyFill="1" applyAlignment="1">
      <alignment horizontal="left" indent="2"/>
    </xf>
    <xf numFmtId="0" fontId="51" fillId="12" borderId="0" xfId="0" applyFont="1" applyFill="1" applyAlignment="1">
      <alignment horizontal="left" indent="2"/>
    </xf>
    <xf numFmtId="0" fontId="53" fillId="10" borderId="0" xfId="0" applyFont="1" applyFill="1" applyAlignment="1">
      <alignment horizontal="left" vertical="top"/>
    </xf>
    <xf numFmtId="9" fontId="27" fillId="7" borderId="1" xfId="0" applyNumberFormat="1" applyFont="1" applyFill="1" applyBorder="1"/>
    <xf numFmtId="0" fontId="27" fillId="7" borderId="1" xfId="0" applyFont="1" applyFill="1" applyBorder="1"/>
    <xf numFmtId="10" fontId="11" fillId="8" borderId="1" xfId="0" applyNumberFormat="1" applyFont="1" applyFill="1" applyBorder="1" applyAlignment="1">
      <alignment vertical="center"/>
    </xf>
    <xf numFmtId="0" fontId="4" fillId="0" borderId="0" xfId="1"/>
    <xf numFmtId="0" fontId="32" fillId="14" borderId="0" xfId="0" applyFont="1" applyFill="1"/>
    <xf numFmtId="166" fontId="28" fillId="14" borderId="1" xfId="0" applyNumberFormat="1" applyFont="1" applyFill="1" applyBorder="1"/>
    <xf numFmtId="166" fontId="15" fillId="18" borderId="1" xfId="0" applyNumberFormat="1" applyFont="1" applyFill="1" applyBorder="1"/>
    <xf numFmtId="0" fontId="4" fillId="10" borderId="0" xfId="1" applyFill="1" applyAlignment="1">
      <alignment horizontal="left"/>
    </xf>
    <xf numFmtId="0" fontId="0" fillId="0" borderId="0" xfId="0" applyAlignment="1">
      <alignment horizontal="right"/>
    </xf>
    <xf numFmtId="0" fontId="0" fillId="32" borderId="0" xfId="0" applyFill="1"/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3" fontId="27" fillId="7" borderId="1" xfId="0" applyNumberFormat="1" applyFont="1" applyFill="1" applyBorder="1"/>
    <xf numFmtId="10" fontId="27" fillId="7" borderId="1" xfId="0" applyNumberFormat="1" applyFont="1" applyFill="1" applyBorder="1"/>
    <xf numFmtId="0" fontId="0" fillId="31" borderId="1" xfId="0" applyFill="1" applyBorder="1"/>
    <xf numFmtId="0" fontId="0" fillId="6" borderId="0" xfId="0" applyFill="1"/>
    <xf numFmtId="0" fontId="0" fillId="6" borderId="0" xfId="0" applyFill="1" applyAlignment="1">
      <alignment horizontal="right" indent="1"/>
    </xf>
    <xf numFmtId="9" fontId="8" fillId="6" borderId="1" xfId="0" applyNumberFormat="1" applyFont="1" applyFill="1" applyBorder="1"/>
    <xf numFmtId="10" fontId="8" fillId="6" borderId="1" xfId="0" applyNumberFormat="1" applyFont="1" applyFill="1" applyBorder="1"/>
    <xf numFmtId="0" fontId="52" fillId="10" borderId="0" xfId="1" applyFont="1" applyFill="1" applyAlignment="1">
      <alignment horizontal="left"/>
    </xf>
    <xf numFmtId="0" fontId="4" fillId="10" borderId="0" xfId="1" applyFill="1" applyAlignment="1">
      <alignment horizontal="left"/>
    </xf>
    <xf numFmtId="0" fontId="26" fillId="10" borderId="2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52" fillId="10" borderId="0" xfId="1" applyFont="1" applyFill="1" applyAlignment="1">
      <alignment horizontal="left" indent="1"/>
    </xf>
    <xf numFmtId="0" fontId="4" fillId="10" borderId="0" xfId="1" applyFill="1" applyAlignment="1">
      <alignment horizontal="left" indent="1"/>
    </xf>
    <xf numFmtId="0" fontId="0" fillId="26" borderId="4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1" xfId="0" applyFill="1" applyBorder="1" applyAlignment="1">
      <alignment horizontal="center" vertical="center" wrapText="1"/>
    </xf>
    <xf numFmtId="0" fontId="57" fillId="12" borderId="0" xfId="1" applyFont="1" applyFill="1" applyAlignment="1">
      <alignment horizontal="left"/>
    </xf>
  </cellXfs>
  <cellStyles count="4">
    <cellStyle name="Currency" xfId="2" builtinId="4"/>
    <cellStyle name="Hyperlink" xfId="1" builtinId="8"/>
    <cellStyle name="Normal" xfId="0" builtinId="0"/>
    <cellStyle name="Percent" xfId="3" builtinId="5"/>
  </cellStyles>
  <dxfs count="4">
    <dxf>
      <fill>
        <patternFill>
          <bgColor rgb="FF92D050"/>
        </patternFill>
      </fill>
    </dxf>
    <dxf>
      <fill>
        <patternFill>
          <bgColor rgb="FFFF7C80"/>
        </patternFill>
      </fill>
    </dxf>
    <dxf>
      <numFmt numFmtId="167" formatCode="&quot;$&quot;#,##0"/>
    </dxf>
    <dxf>
      <numFmt numFmtId="167" formatCode="&quot;$&quot;#,##0"/>
    </dxf>
  </dxfs>
  <tableStyles count="0" defaultTableStyle="TableStyleMedium2" defaultPivotStyle="PivotStyleLight16"/>
  <colors>
    <mruColors>
      <color rgb="FFFF7C80"/>
      <color rgb="FFFF9999"/>
      <color rgb="FFFFFF99"/>
      <color rgb="FF0000FF"/>
      <color rgb="FFCCCCFF"/>
      <color rgb="FFF1592A"/>
      <color rgb="FFFFFFCC"/>
      <color rgb="FF99FF99"/>
      <color rgb="FFCC33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A6A-457B-AD83-2C16BD6B5232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A6A-457B-AD83-2C16BD6B5232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A6A-457B-AD83-2C16BD6B5232}"/>
              </c:ext>
            </c:extLst>
          </c:dPt>
          <c:val>
            <c:numRef>
              <c:f>'SPERT® Beta - Coronavirus'!$D$15:$D$17</c:f>
              <c:numCache>
                <c:formatCode>0%</c:formatCode>
                <c:ptCount val="3"/>
                <c:pt idx="0">
                  <c:v>0.8050097874398483</c:v>
                </c:pt>
                <c:pt idx="1">
                  <c:v>9.5871999581233547E-2</c:v>
                </c:pt>
                <c:pt idx="2">
                  <c:v>9.9118212978918208E-2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6A-457B-AD83-2C16BD6B5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Coronavirus</a:t>
            </a:r>
            <a:r>
              <a:rPr lang="en-US" baseline="0"/>
              <a:t> (COVID-19) Incubation Period Before Symptoms Appear</a:t>
            </a:r>
            <a:endParaRPr lang="en-US"/>
          </a:p>
        </c:rich>
      </c:tx>
      <c:layout>
        <c:manualLayout>
          <c:xMode val="edge"/>
          <c:yMode val="edge"/>
          <c:x val="0.16182397011694288"/>
          <c:y val="3.30649711566802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'SPERT® Beta - Coronavirus'!$AI$4:$IA$4</c:f>
              <c:numCache>
                <c:formatCode>#,##0_);\(#,##0\)</c:formatCode>
                <c:ptCount val="201"/>
                <c:pt idx="0">
                  <c:v>1</c:v>
                </c:pt>
                <c:pt idx="1">
                  <c:v>1.095</c:v>
                </c:pt>
                <c:pt idx="2">
                  <c:v>1.19</c:v>
                </c:pt>
                <c:pt idx="3">
                  <c:v>1.2849999999999999</c:v>
                </c:pt>
                <c:pt idx="4">
                  <c:v>1.38</c:v>
                </c:pt>
                <c:pt idx="5">
                  <c:v>1.4749999999999999</c:v>
                </c:pt>
                <c:pt idx="6">
                  <c:v>1.5699999999999998</c:v>
                </c:pt>
                <c:pt idx="7">
                  <c:v>1.6649999999999998</c:v>
                </c:pt>
                <c:pt idx="8">
                  <c:v>1.7599999999999998</c:v>
                </c:pt>
                <c:pt idx="9">
                  <c:v>1.8549999999999998</c:v>
                </c:pt>
                <c:pt idx="10">
                  <c:v>1.9499999999999997</c:v>
                </c:pt>
                <c:pt idx="11">
                  <c:v>2.0449999999999999</c:v>
                </c:pt>
                <c:pt idx="12">
                  <c:v>2.14</c:v>
                </c:pt>
                <c:pt idx="13">
                  <c:v>2.2350000000000003</c:v>
                </c:pt>
                <c:pt idx="14">
                  <c:v>2.3300000000000005</c:v>
                </c:pt>
                <c:pt idx="15">
                  <c:v>2.4250000000000007</c:v>
                </c:pt>
                <c:pt idx="16">
                  <c:v>2.5200000000000009</c:v>
                </c:pt>
                <c:pt idx="17">
                  <c:v>2.6150000000000011</c:v>
                </c:pt>
                <c:pt idx="18">
                  <c:v>2.7100000000000013</c:v>
                </c:pt>
                <c:pt idx="19">
                  <c:v>2.8050000000000015</c:v>
                </c:pt>
                <c:pt idx="20">
                  <c:v>2.9000000000000017</c:v>
                </c:pt>
                <c:pt idx="21">
                  <c:v>2.9950000000000019</c:v>
                </c:pt>
                <c:pt idx="22">
                  <c:v>3.0900000000000021</c:v>
                </c:pt>
                <c:pt idx="23">
                  <c:v>3.1850000000000023</c:v>
                </c:pt>
                <c:pt idx="24">
                  <c:v>3.2800000000000025</c:v>
                </c:pt>
                <c:pt idx="25">
                  <c:v>3.3750000000000027</c:v>
                </c:pt>
                <c:pt idx="26">
                  <c:v>3.4700000000000029</c:v>
                </c:pt>
                <c:pt idx="27">
                  <c:v>3.5650000000000031</c:v>
                </c:pt>
                <c:pt idx="28">
                  <c:v>3.6600000000000033</c:v>
                </c:pt>
                <c:pt idx="29">
                  <c:v>3.7550000000000034</c:v>
                </c:pt>
                <c:pt idx="30">
                  <c:v>3.8500000000000036</c:v>
                </c:pt>
                <c:pt idx="31">
                  <c:v>3.9450000000000038</c:v>
                </c:pt>
                <c:pt idx="32">
                  <c:v>4.0400000000000036</c:v>
                </c:pt>
                <c:pt idx="33">
                  <c:v>4.1350000000000033</c:v>
                </c:pt>
                <c:pt idx="34">
                  <c:v>4.2300000000000031</c:v>
                </c:pt>
                <c:pt idx="35">
                  <c:v>4.3250000000000028</c:v>
                </c:pt>
                <c:pt idx="36">
                  <c:v>4.4200000000000026</c:v>
                </c:pt>
                <c:pt idx="37">
                  <c:v>4.5150000000000023</c:v>
                </c:pt>
                <c:pt idx="38">
                  <c:v>4.6100000000000021</c:v>
                </c:pt>
                <c:pt idx="39">
                  <c:v>4.7050000000000018</c:v>
                </c:pt>
                <c:pt idx="40">
                  <c:v>4.8000000000000016</c:v>
                </c:pt>
                <c:pt idx="41">
                  <c:v>4.8950000000000014</c:v>
                </c:pt>
                <c:pt idx="42">
                  <c:v>4.9900000000000011</c:v>
                </c:pt>
                <c:pt idx="43">
                  <c:v>5.0850000000000009</c:v>
                </c:pt>
                <c:pt idx="44">
                  <c:v>5.1800000000000006</c:v>
                </c:pt>
                <c:pt idx="45">
                  <c:v>5.2750000000000004</c:v>
                </c:pt>
                <c:pt idx="46">
                  <c:v>5.37</c:v>
                </c:pt>
                <c:pt idx="47">
                  <c:v>5.4649999999999999</c:v>
                </c:pt>
                <c:pt idx="48">
                  <c:v>5.56</c:v>
                </c:pt>
                <c:pt idx="49">
                  <c:v>5.6549999999999994</c:v>
                </c:pt>
                <c:pt idx="50">
                  <c:v>5.7499999999999991</c:v>
                </c:pt>
                <c:pt idx="51">
                  <c:v>5.8449999999999989</c:v>
                </c:pt>
                <c:pt idx="52">
                  <c:v>5.9399999999999986</c:v>
                </c:pt>
                <c:pt idx="53">
                  <c:v>6.0349999999999984</c:v>
                </c:pt>
                <c:pt idx="54">
                  <c:v>6.1299999999999981</c:v>
                </c:pt>
                <c:pt idx="55">
                  <c:v>6.2249999999999979</c:v>
                </c:pt>
                <c:pt idx="56">
                  <c:v>6.3199999999999976</c:v>
                </c:pt>
                <c:pt idx="57">
                  <c:v>6.4149999999999974</c:v>
                </c:pt>
                <c:pt idx="58">
                  <c:v>6.5099999999999971</c:v>
                </c:pt>
                <c:pt idx="59">
                  <c:v>6.6049999999999969</c:v>
                </c:pt>
                <c:pt idx="60">
                  <c:v>6.6999999999999966</c:v>
                </c:pt>
                <c:pt idx="61">
                  <c:v>6.7949999999999964</c:v>
                </c:pt>
                <c:pt idx="62">
                  <c:v>6.8899999999999961</c:v>
                </c:pt>
                <c:pt idx="63">
                  <c:v>6.9849999999999959</c:v>
                </c:pt>
                <c:pt idx="64">
                  <c:v>7.0799999999999956</c:v>
                </c:pt>
                <c:pt idx="65">
                  <c:v>7.1749999999999954</c:v>
                </c:pt>
                <c:pt idx="66">
                  <c:v>7.2699999999999951</c:v>
                </c:pt>
                <c:pt idx="67">
                  <c:v>7.3649999999999949</c:v>
                </c:pt>
                <c:pt idx="68">
                  <c:v>7.4599999999999946</c:v>
                </c:pt>
                <c:pt idx="69">
                  <c:v>7.5549999999999944</c:v>
                </c:pt>
                <c:pt idx="70">
                  <c:v>7.6499999999999941</c:v>
                </c:pt>
                <c:pt idx="71">
                  <c:v>7.7449999999999939</c:v>
                </c:pt>
                <c:pt idx="72">
                  <c:v>7.8399999999999936</c:v>
                </c:pt>
                <c:pt idx="73">
                  <c:v>7.9349999999999934</c:v>
                </c:pt>
                <c:pt idx="74">
                  <c:v>8.029999999999994</c:v>
                </c:pt>
                <c:pt idx="75">
                  <c:v>8.1249999999999947</c:v>
                </c:pt>
                <c:pt idx="76">
                  <c:v>8.2199999999999953</c:v>
                </c:pt>
                <c:pt idx="77">
                  <c:v>8.3149999999999959</c:v>
                </c:pt>
                <c:pt idx="78">
                  <c:v>8.4099999999999966</c:v>
                </c:pt>
                <c:pt idx="79">
                  <c:v>8.5049999999999972</c:v>
                </c:pt>
                <c:pt idx="80">
                  <c:v>8.5999999999999979</c:v>
                </c:pt>
                <c:pt idx="81">
                  <c:v>8.6949999999999985</c:v>
                </c:pt>
                <c:pt idx="82">
                  <c:v>8.7899999999999991</c:v>
                </c:pt>
                <c:pt idx="83">
                  <c:v>8.8849999999999998</c:v>
                </c:pt>
                <c:pt idx="84">
                  <c:v>8.98</c:v>
                </c:pt>
                <c:pt idx="85">
                  <c:v>9.0750000000000011</c:v>
                </c:pt>
                <c:pt idx="86">
                  <c:v>9.1700000000000017</c:v>
                </c:pt>
                <c:pt idx="87">
                  <c:v>9.2650000000000023</c:v>
                </c:pt>
                <c:pt idx="88">
                  <c:v>9.360000000000003</c:v>
                </c:pt>
                <c:pt idx="89">
                  <c:v>9.4550000000000036</c:v>
                </c:pt>
                <c:pt idx="90">
                  <c:v>9.5500000000000043</c:v>
                </c:pt>
                <c:pt idx="91">
                  <c:v>9.6450000000000049</c:v>
                </c:pt>
                <c:pt idx="92">
                  <c:v>9.7400000000000055</c:v>
                </c:pt>
                <c:pt idx="93">
                  <c:v>9.8350000000000062</c:v>
                </c:pt>
                <c:pt idx="94">
                  <c:v>9.9300000000000068</c:v>
                </c:pt>
                <c:pt idx="95">
                  <c:v>10.025000000000007</c:v>
                </c:pt>
                <c:pt idx="96">
                  <c:v>10.120000000000008</c:v>
                </c:pt>
                <c:pt idx="97">
                  <c:v>10.215000000000009</c:v>
                </c:pt>
                <c:pt idx="98">
                  <c:v>10.310000000000009</c:v>
                </c:pt>
                <c:pt idx="99">
                  <c:v>10.40500000000001</c:v>
                </c:pt>
                <c:pt idx="100">
                  <c:v>10.500000000000011</c:v>
                </c:pt>
                <c:pt idx="101">
                  <c:v>10.595000000000011</c:v>
                </c:pt>
                <c:pt idx="102">
                  <c:v>10.690000000000012</c:v>
                </c:pt>
                <c:pt idx="103">
                  <c:v>10.785000000000013</c:v>
                </c:pt>
                <c:pt idx="104">
                  <c:v>10.880000000000013</c:v>
                </c:pt>
                <c:pt idx="105">
                  <c:v>10.975000000000014</c:v>
                </c:pt>
                <c:pt idx="106">
                  <c:v>11.070000000000014</c:v>
                </c:pt>
                <c:pt idx="107">
                  <c:v>11.165000000000015</c:v>
                </c:pt>
                <c:pt idx="108">
                  <c:v>11.260000000000016</c:v>
                </c:pt>
                <c:pt idx="109">
                  <c:v>11.355000000000016</c:v>
                </c:pt>
                <c:pt idx="110">
                  <c:v>11.450000000000017</c:v>
                </c:pt>
                <c:pt idx="111">
                  <c:v>11.545000000000018</c:v>
                </c:pt>
                <c:pt idx="112">
                  <c:v>11.640000000000018</c:v>
                </c:pt>
                <c:pt idx="113">
                  <c:v>11.735000000000019</c:v>
                </c:pt>
                <c:pt idx="114">
                  <c:v>11.83000000000002</c:v>
                </c:pt>
                <c:pt idx="115">
                  <c:v>11.92500000000002</c:v>
                </c:pt>
                <c:pt idx="116">
                  <c:v>12.020000000000021</c:v>
                </c:pt>
                <c:pt idx="117">
                  <c:v>12.115000000000022</c:v>
                </c:pt>
                <c:pt idx="118">
                  <c:v>12.210000000000022</c:v>
                </c:pt>
                <c:pt idx="119">
                  <c:v>12.305000000000023</c:v>
                </c:pt>
                <c:pt idx="120">
                  <c:v>12.400000000000023</c:v>
                </c:pt>
                <c:pt idx="121">
                  <c:v>12.495000000000024</c:v>
                </c:pt>
                <c:pt idx="122">
                  <c:v>12.590000000000025</c:v>
                </c:pt>
                <c:pt idx="123">
                  <c:v>12.685000000000025</c:v>
                </c:pt>
                <c:pt idx="124">
                  <c:v>12.780000000000026</c:v>
                </c:pt>
                <c:pt idx="125">
                  <c:v>12.875000000000027</c:v>
                </c:pt>
                <c:pt idx="126">
                  <c:v>12.970000000000027</c:v>
                </c:pt>
                <c:pt idx="127">
                  <c:v>13.065000000000028</c:v>
                </c:pt>
                <c:pt idx="128">
                  <c:v>13.160000000000029</c:v>
                </c:pt>
                <c:pt idx="129">
                  <c:v>13.255000000000029</c:v>
                </c:pt>
                <c:pt idx="130">
                  <c:v>13.35000000000003</c:v>
                </c:pt>
                <c:pt idx="131">
                  <c:v>13.44500000000003</c:v>
                </c:pt>
                <c:pt idx="132">
                  <c:v>13.540000000000031</c:v>
                </c:pt>
                <c:pt idx="133">
                  <c:v>13.635000000000032</c:v>
                </c:pt>
                <c:pt idx="134">
                  <c:v>13.730000000000032</c:v>
                </c:pt>
                <c:pt idx="135">
                  <c:v>13.825000000000033</c:v>
                </c:pt>
                <c:pt idx="136">
                  <c:v>13.920000000000034</c:v>
                </c:pt>
                <c:pt idx="137">
                  <c:v>14.015000000000034</c:v>
                </c:pt>
                <c:pt idx="138">
                  <c:v>14.110000000000035</c:v>
                </c:pt>
                <c:pt idx="139">
                  <c:v>14.205000000000036</c:v>
                </c:pt>
                <c:pt idx="140">
                  <c:v>14.300000000000036</c:v>
                </c:pt>
                <c:pt idx="141">
                  <c:v>14.395000000000037</c:v>
                </c:pt>
                <c:pt idx="142">
                  <c:v>14.490000000000038</c:v>
                </c:pt>
                <c:pt idx="143">
                  <c:v>14.585000000000038</c:v>
                </c:pt>
                <c:pt idx="144">
                  <c:v>14.680000000000039</c:v>
                </c:pt>
                <c:pt idx="145">
                  <c:v>14.775000000000039</c:v>
                </c:pt>
                <c:pt idx="146">
                  <c:v>14.87000000000004</c:v>
                </c:pt>
                <c:pt idx="147">
                  <c:v>14.965000000000041</c:v>
                </c:pt>
                <c:pt idx="148">
                  <c:v>15.060000000000041</c:v>
                </c:pt>
                <c:pt idx="149">
                  <c:v>15.155000000000042</c:v>
                </c:pt>
                <c:pt idx="150">
                  <c:v>15.250000000000043</c:v>
                </c:pt>
                <c:pt idx="151">
                  <c:v>15.345000000000043</c:v>
                </c:pt>
                <c:pt idx="152">
                  <c:v>15.440000000000044</c:v>
                </c:pt>
                <c:pt idx="153">
                  <c:v>15.535000000000045</c:v>
                </c:pt>
                <c:pt idx="154">
                  <c:v>15.630000000000045</c:v>
                </c:pt>
                <c:pt idx="155">
                  <c:v>15.725000000000046</c:v>
                </c:pt>
                <c:pt idx="156">
                  <c:v>15.820000000000046</c:v>
                </c:pt>
                <c:pt idx="157">
                  <c:v>15.915000000000047</c:v>
                </c:pt>
                <c:pt idx="158">
                  <c:v>16.010000000000048</c:v>
                </c:pt>
                <c:pt idx="159">
                  <c:v>16.105000000000047</c:v>
                </c:pt>
                <c:pt idx="160">
                  <c:v>16.200000000000045</c:v>
                </c:pt>
                <c:pt idx="161">
                  <c:v>16.295000000000044</c:v>
                </c:pt>
                <c:pt idx="162">
                  <c:v>16.390000000000043</c:v>
                </c:pt>
                <c:pt idx="163">
                  <c:v>16.485000000000042</c:v>
                </c:pt>
                <c:pt idx="164">
                  <c:v>16.580000000000041</c:v>
                </c:pt>
                <c:pt idx="165">
                  <c:v>16.67500000000004</c:v>
                </c:pt>
                <c:pt idx="166">
                  <c:v>16.770000000000039</c:v>
                </c:pt>
                <c:pt idx="167">
                  <c:v>16.865000000000038</c:v>
                </c:pt>
                <c:pt idx="168">
                  <c:v>16.960000000000036</c:v>
                </c:pt>
                <c:pt idx="169">
                  <c:v>17.055000000000035</c:v>
                </c:pt>
                <c:pt idx="170">
                  <c:v>17.150000000000034</c:v>
                </c:pt>
                <c:pt idx="171">
                  <c:v>17.245000000000033</c:v>
                </c:pt>
                <c:pt idx="172">
                  <c:v>17.340000000000032</c:v>
                </c:pt>
                <c:pt idx="173">
                  <c:v>17.435000000000031</c:v>
                </c:pt>
                <c:pt idx="174">
                  <c:v>17.53000000000003</c:v>
                </c:pt>
                <c:pt idx="175">
                  <c:v>17.625000000000028</c:v>
                </c:pt>
                <c:pt idx="176">
                  <c:v>17.720000000000027</c:v>
                </c:pt>
                <c:pt idx="177">
                  <c:v>17.815000000000026</c:v>
                </c:pt>
                <c:pt idx="178">
                  <c:v>17.910000000000025</c:v>
                </c:pt>
                <c:pt idx="179">
                  <c:v>18.005000000000024</c:v>
                </c:pt>
                <c:pt idx="180">
                  <c:v>18.100000000000023</c:v>
                </c:pt>
                <c:pt idx="181">
                  <c:v>18.195000000000022</c:v>
                </c:pt>
                <c:pt idx="182">
                  <c:v>18.29000000000002</c:v>
                </c:pt>
                <c:pt idx="183">
                  <c:v>18.385000000000019</c:v>
                </c:pt>
                <c:pt idx="184">
                  <c:v>18.480000000000018</c:v>
                </c:pt>
                <c:pt idx="185">
                  <c:v>18.575000000000017</c:v>
                </c:pt>
                <c:pt idx="186">
                  <c:v>18.670000000000016</c:v>
                </c:pt>
                <c:pt idx="187">
                  <c:v>18.765000000000015</c:v>
                </c:pt>
                <c:pt idx="188">
                  <c:v>18.860000000000014</c:v>
                </c:pt>
                <c:pt idx="189">
                  <c:v>18.955000000000013</c:v>
                </c:pt>
                <c:pt idx="190">
                  <c:v>19.050000000000011</c:v>
                </c:pt>
                <c:pt idx="191">
                  <c:v>19.14500000000001</c:v>
                </c:pt>
                <c:pt idx="192">
                  <c:v>19.240000000000009</c:v>
                </c:pt>
                <c:pt idx="193">
                  <c:v>19.335000000000008</c:v>
                </c:pt>
                <c:pt idx="194">
                  <c:v>19.430000000000007</c:v>
                </c:pt>
                <c:pt idx="195">
                  <c:v>19.525000000000006</c:v>
                </c:pt>
                <c:pt idx="196">
                  <c:v>19.620000000000005</c:v>
                </c:pt>
                <c:pt idx="197">
                  <c:v>19.715000000000003</c:v>
                </c:pt>
                <c:pt idx="198">
                  <c:v>19.810000000000002</c:v>
                </c:pt>
                <c:pt idx="199">
                  <c:v>19.905000000000001</c:v>
                </c:pt>
                <c:pt idx="200">
                  <c:v>19.998999999999999</c:v>
                </c:pt>
              </c:numCache>
            </c:numRef>
          </c:cat>
          <c:val>
            <c:numRef>
              <c:f>'SPERT® Beta - Coronavirus'!$IB$5:$PT$5</c:f>
              <c:numCache>
                <c:formatCode>General</c:formatCode>
                <c:ptCount val="201"/>
                <c:pt idx="0">
                  <c:v>0</c:v>
                </c:pt>
                <c:pt idx="1">
                  <c:v>6.9179867166338461E-3</c:v>
                </c:pt>
                <c:pt idx="2">
                  <c:v>1.5420143017363906E-2</c:v>
                </c:pt>
                <c:pt idx="3">
                  <c:v>2.4333474671453543E-2</c:v>
                </c:pt>
                <c:pt idx="4">
                  <c:v>3.3332637789144803E-2</c:v>
                </c:pt>
                <c:pt idx="5">
                  <c:v>4.2250605639072673E-2</c:v>
                </c:pt>
                <c:pt idx="6">
                  <c:v>5.098625871726388E-2</c:v>
                </c:pt>
                <c:pt idx="7">
                  <c:v>5.9473400034368067E-2</c:v>
                </c:pt>
                <c:pt idx="8">
                  <c:v>6.7666953158362561E-2</c:v>
                </c:pt>
                <c:pt idx="9">
                  <c:v>7.553573859520471E-2</c:v>
                </c:pt>
                <c:pt idx="10">
                  <c:v>8.3058268084394413E-2</c:v>
                </c:pt>
                <c:pt idx="11">
                  <c:v>9.0220101748847023E-2</c:v>
                </c:pt>
                <c:pt idx="12">
                  <c:v>9.7012088919588166E-2</c:v>
                </c:pt>
                <c:pt idx="13">
                  <c:v>0.1034291432661011</c:v>
                </c:pt>
                <c:pt idx="14">
                  <c:v>0.10946935858985847</c:v>
                </c:pt>
                <c:pt idx="15">
                  <c:v>0.11513335138598614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95-4430-985B-5F09D6C61DAB}"/>
            </c:ext>
          </c:extLst>
        </c:ser>
        <c:ser>
          <c:idx val="1"/>
          <c:order val="1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'SPERT® Beta - Coronavirus'!$AI$4:$IA$4</c:f>
              <c:numCache>
                <c:formatCode>#,##0_);\(#,##0\)</c:formatCode>
                <c:ptCount val="201"/>
                <c:pt idx="0">
                  <c:v>1</c:v>
                </c:pt>
                <c:pt idx="1">
                  <c:v>1.095</c:v>
                </c:pt>
                <c:pt idx="2">
                  <c:v>1.19</c:v>
                </c:pt>
                <c:pt idx="3">
                  <c:v>1.2849999999999999</c:v>
                </c:pt>
                <c:pt idx="4">
                  <c:v>1.38</c:v>
                </c:pt>
                <c:pt idx="5">
                  <c:v>1.4749999999999999</c:v>
                </c:pt>
                <c:pt idx="6">
                  <c:v>1.5699999999999998</c:v>
                </c:pt>
                <c:pt idx="7">
                  <c:v>1.6649999999999998</c:v>
                </c:pt>
                <c:pt idx="8">
                  <c:v>1.7599999999999998</c:v>
                </c:pt>
                <c:pt idx="9">
                  <c:v>1.8549999999999998</c:v>
                </c:pt>
                <c:pt idx="10">
                  <c:v>1.9499999999999997</c:v>
                </c:pt>
                <c:pt idx="11">
                  <c:v>2.0449999999999999</c:v>
                </c:pt>
                <c:pt idx="12">
                  <c:v>2.14</c:v>
                </c:pt>
                <c:pt idx="13">
                  <c:v>2.2350000000000003</c:v>
                </c:pt>
                <c:pt idx="14">
                  <c:v>2.3300000000000005</c:v>
                </c:pt>
                <c:pt idx="15">
                  <c:v>2.4250000000000007</c:v>
                </c:pt>
                <c:pt idx="16">
                  <c:v>2.5200000000000009</c:v>
                </c:pt>
                <c:pt idx="17">
                  <c:v>2.6150000000000011</c:v>
                </c:pt>
                <c:pt idx="18">
                  <c:v>2.7100000000000013</c:v>
                </c:pt>
                <c:pt idx="19">
                  <c:v>2.8050000000000015</c:v>
                </c:pt>
                <c:pt idx="20">
                  <c:v>2.9000000000000017</c:v>
                </c:pt>
                <c:pt idx="21">
                  <c:v>2.9950000000000019</c:v>
                </c:pt>
                <c:pt idx="22">
                  <c:v>3.0900000000000021</c:v>
                </c:pt>
                <c:pt idx="23">
                  <c:v>3.1850000000000023</c:v>
                </c:pt>
                <c:pt idx="24">
                  <c:v>3.2800000000000025</c:v>
                </c:pt>
                <c:pt idx="25">
                  <c:v>3.3750000000000027</c:v>
                </c:pt>
                <c:pt idx="26">
                  <c:v>3.4700000000000029</c:v>
                </c:pt>
                <c:pt idx="27">
                  <c:v>3.5650000000000031</c:v>
                </c:pt>
                <c:pt idx="28">
                  <c:v>3.6600000000000033</c:v>
                </c:pt>
                <c:pt idx="29">
                  <c:v>3.7550000000000034</c:v>
                </c:pt>
                <c:pt idx="30">
                  <c:v>3.8500000000000036</c:v>
                </c:pt>
                <c:pt idx="31">
                  <c:v>3.9450000000000038</c:v>
                </c:pt>
                <c:pt idx="32">
                  <c:v>4.0400000000000036</c:v>
                </c:pt>
                <c:pt idx="33">
                  <c:v>4.1350000000000033</c:v>
                </c:pt>
                <c:pt idx="34">
                  <c:v>4.2300000000000031</c:v>
                </c:pt>
                <c:pt idx="35">
                  <c:v>4.3250000000000028</c:v>
                </c:pt>
                <c:pt idx="36">
                  <c:v>4.4200000000000026</c:v>
                </c:pt>
                <c:pt idx="37">
                  <c:v>4.5150000000000023</c:v>
                </c:pt>
                <c:pt idx="38">
                  <c:v>4.6100000000000021</c:v>
                </c:pt>
                <c:pt idx="39">
                  <c:v>4.7050000000000018</c:v>
                </c:pt>
                <c:pt idx="40">
                  <c:v>4.8000000000000016</c:v>
                </c:pt>
                <c:pt idx="41">
                  <c:v>4.8950000000000014</c:v>
                </c:pt>
                <c:pt idx="42">
                  <c:v>4.9900000000000011</c:v>
                </c:pt>
                <c:pt idx="43">
                  <c:v>5.0850000000000009</c:v>
                </c:pt>
                <c:pt idx="44">
                  <c:v>5.1800000000000006</c:v>
                </c:pt>
                <c:pt idx="45">
                  <c:v>5.2750000000000004</c:v>
                </c:pt>
                <c:pt idx="46">
                  <c:v>5.37</c:v>
                </c:pt>
                <c:pt idx="47">
                  <c:v>5.4649999999999999</c:v>
                </c:pt>
                <c:pt idx="48">
                  <c:v>5.56</c:v>
                </c:pt>
                <c:pt idx="49">
                  <c:v>5.6549999999999994</c:v>
                </c:pt>
                <c:pt idx="50">
                  <c:v>5.7499999999999991</c:v>
                </c:pt>
                <c:pt idx="51">
                  <c:v>5.8449999999999989</c:v>
                </c:pt>
                <c:pt idx="52">
                  <c:v>5.9399999999999986</c:v>
                </c:pt>
                <c:pt idx="53">
                  <c:v>6.0349999999999984</c:v>
                </c:pt>
                <c:pt idx="54">
                  <c:v>6.1299999999999981</c:v>
                </c:pt>
                <c:pt idx="55">
                  <c:v>6.2249999999999979</c:v>
                </c:pt>
                <c:pt idx="56">
                  <c:v>6.3199999999999976</c:v>
                </c:pt>
                <c:pt idx="57">
                  <c:v>6.4149999999999974</c:v>
                </c:pt>
                <c:pt idx="58">
                  <c:v>6.5099999999999971</c:v>
                </c:pt>
                <c:pt idx="59">
                  <c:v>6.6049999999999969</c:v>
                </c:pt>
                <c:pt idx="60">
                  <c:v>6.6999999999999966</c:v>
                </c:pt>
                <c:pt idx="61">
                  <c:v>6.7949999999999964</c:v>
                </c:pt>
                <c:pt idx="62">
                  <c:v>6.8899999999999961</c:v>
                </c:pt>
                <c:pt idx="63">
                  <c:v>6.9849999999999959</c:v>
                </c:pt>
                <c:pt idx="64">
                  <c:v>7.0799999999999956</c:v>
                </c:pt>
                <c:pt idx="65">
                  <c:v>7.1749999999999954</c:v>
                </c:pt>
                <c:pt idx="66">
                  <c:v>7.2699999999999951</c:v>
                </c:pt>
                <c:pt idx="67">
                  <c:v>7.3649999999999949</c:v>
                </c:pt>
                <c:pt idx="68">
                  <c:v>7.4599999999999946</c:v>
                </c:pt>
                <c:pt idx="69">
                  <c:v>7.5549999999999944</c:v>
                </c:pt>
                <c:pt idx="70">
                  <c:v>7.6499999999999941</c:v>
                </c:pt>
                <c:pt idx="71">
                  <c:v>7.7449999999999939</c:v>
                </c:pt>
                <c:pt idx="72">
                  <c:v>7.8399999999999936</c:v>
                </c:pt>
                <c:pt idx="73">
                  <c:v>7.9349999999999934</c:v>
                </c:pt>
                <c:pt idx="74">
                  <c:v>8.029999999999994</c:v>
                </c:pt>
                <c:pt idx="75">
                  <c:v>8.1249999999999947</c:v>
                </c:pt>
                <c:pt idx="76">
                  <c:v>8.2199999999999953</c:v>
                </c:pt>
                <c:pt idx="77">
                  <c:v>8.3149999999999959</c:v>
                </c:pt>
                <c:pt idx="78">
                  <c:v>8.4099999999999966</c:v>
                </c:pt>
                <c:pt idx="79">
                  <c:v>8.5049999999999972</c:v>
                </c:pt>
                <c:pt idx="80">
                  <c:v>8.5999999999999979</c:v>
                </c:pt>
                <c:pt idx="81">
                  <c:v>8.6949999999999985</c:v>
                </c:pt>
                <c:pt idx="82">
                  <c:v>8.7899999999999991</c:v>
                </c:pt>
                <c:pt idx="83">
                  <c:v>8.8849999999999998</c:v>
                </c:pt>
                <c:pt idx="84">
                  <c:v>8.98</c:v>
                </c:pt>
                <c:pt idx="85">
                  <c:v>9.0750000000000011</c:v>
                </c:pt>
                <c:pt idx="86">
                  <c:v>9.1700000000000017</c:v>
                </c:pt>
                <c:pt idx="87">
                  <c:v>9.2650000000000023</c:v>
                </c:pt>
                <c:pt idx="88">
                  <c:v>9.360000000000003</c:v>
                </c:pt>
                <c:pt idx="89">
                  <c:v>9.4550000000000036</c:v>
                </c:pt>
                <c:pt idx="90">
                  <c:v>9.5500000000000043</c:v>
                </c:pt>
                <c:pt idx="91">
                  <c:v>9.6450000000000049</c:v>
                </c:pt>
                <c:pt idx="92">
                  <c:v>9.7400000000000055</c:v>
                </c:pt>
                <c:pt idx="93">
                  <c:v>9.8350000000000062</c:v>
                </c:pt>
                <c:pt idx="94">
                  <c:v>9.9300000000000068</c:v>
                </c:pt>
                <c:pt idx="95">
                  <c:v>10.025000000000007</c:v>
                </c:pt>
                <c:pt idx="96">
                  <c:v>10.120000000000008</c:v>
                </c:pt>
                <c:pt idx="97">
                  <c:v>10.215000000000009</c:v>
                </c:pt>
                <c:pt idx="98">
                  <c:v>10.310000000000009</c:v>
                </c:pt>
                <c:pt idx="99">
                  <c:v>10.40500000000001</c:v>
                </c:pt>
                <c:pt idx="100">
                  <c:v>10.500000000000011</c:v>
                </c:pt>
                <c:pt idx="101">
                  <c:v>10.595000000000011</c:v>
                </c:pt>
                <c:pt idx="102">
                  <c:v>10.690000000000012</c:v>
                </c:pt>
                <c:pt idx="103">
                  <c:v>10.785000000000013</c:v>
                </c:pt>
                <c:pt idx="104">
                  <c:v>10.880000000000013</c:v>
                </c:pt>
                <c:pt idx="105">
                  <c:v>10.975000000000014</c:v>
                </c:pt>
                <c:pt idx="106">
                  <c:v>11.070000000000014</c:v>
                </c:pt>
                <c:pt idx="107">
                  <c:v>11.165000000000015</c:v>
                </c:pt>
                <c:pt idx="108">
                  <c:v>11.260000000000016</c:v>
                </c:pt>
                <c:pt idx="109">
                  <c:v>11.355000000000016</c:v>
                </c:pt>
                <c:pt idx="110">
                  <c:v>11.450000000000017</c:v>
                </c:pt>
                <c:pt idx="111">
                  <c:v>11.545000000000018</c:v>
                </c:pt>
                <c:pt idx="112">
                  <c:v>11.640000000000018</c:v>
                </c:pt>
                <c:pt idx="113">
                  <c:v>11.735000000000019</c:v>
                </c:pt>
                <c:pt idx="114">
                  <c:v>11.83000000000002</c:v>
                </c:pt>
                <c:pt idx="115">
                  <c:v>11.92500000000002</c:v>
                </c:pt>
                <c:pt idx="116">
                  <c:v>12.020000000000021</c:v>
                </c:pt>
                <c:pt idx="117">
                  <c:v>12.115000000000022</c:v>
                </c:pt>
                <c:pt idx="118">
                  <c:v>12.210000000000022</c:v>
                </c:pt>
                <c:pt idx="119">
                  <c:v>12.305000000000023</c:v>
                </c:pt>
                <c:pt idx="120">
                  <c:v>12.400000000000023</c:v>
                </c:pt>
                <c:pt idx="121">
                  <c:v>12.495000000000024</c:v>
                </c:pt>
                <c:pt idx="122">
                  <c:v>12.590000000000025</c:v>
                </c:pt>
                <c:pt idx="123">
                  <c:v>12.685000000000025</c:v>
                </c:pt>
                <c:pt idx="124">
                  <c:v>12.780000000000026</c:v>
                </c:pt>
                <c:pt idx="125">
                  <c:v>12.875000000000027</c:v>
                </c:pt>
                <c:pt idx="126">
                  <c:v>12.970000000000027</c:v>
                </c:pt>
                <c:pt idx="127">
                  <c:v>13.065000000000028</c:v>
                </c:pt>
                <c:pt idx="128">
                  <c:v>13.160000000000029</c:v>
                </c:pt>
                <c:pt idx="129">
                  <c:v>13.255000000000029</c:v>
                </c:pt>
                <c:pt idx="130">
                  <c:v>13.35000000000003</c:v>
                </c:pt>
                <c:pt idx="131">
                  <c:v>13.44500000000003</c:v>
                </c:pt>
                <c:pt idx="132">
                  <c:v>13.540000000000031</c:v>
                </c:pt>
                <c:pt idx="133">
                  <c:v>13.635000000000032</c:v>
                </c:pt>
                <c:pt idx="134">
                  <c:v>13.730000000000032</c:v>
                </c:pt>
                <c:pt idx="135">
                  <c:v>13.825000000000033</c:v>
                </c:pt>
                <c:pt idx="136">
                  <c:v>13.920000000000034</c:v>
                </c:pt>
                <c:pt idx="137">
                  <c:v>14.015000000000034</c:v>
                </c:pt>
                <c:pt idx="138">
                  <c:v>14.110000000000035</c:v>
                </c:pt>
                <c:pt idx="139">
                  <c:v>14.205000000000036</c:v>
                </c:pt>
                <c:pt idx="140">
                  <c:v>14.300000000000036</c:v>
                </c:pt>
                <c:pt idx="141">
                  <c:v>14.395000000000037</c:v>
                </c:pt>
                <c:pt idx="142">
                  <c:v>14.490000000000038</c:v>
                </c:pt>
                <c:pt idx="143">
                  <c:v>14.585000000000038</c:v>
                </c:pt>
                <c:pt idx="144">
                  <c:v>14.680000000000039</c:v>
                </c:pt>
                <c:pt idx="145">
                  <c:v>14.775000000000039</c:v>
                </c:pt>
                <c:pt idx="146">
                  <c:v>14.87000000000004</c:v>
                </c:pt>
                <c:pt idx="147">
                  <c:v>14.965000000000041</c:v>
                </c:pt>
                <c:pt idx="148">
                  <c:v>15.060000000000041</c:v>
                </c:pt>
                <c:pt idx="149">
                  <c:v>15.155000000000042</c:v>
                </c:pt>
                <c:pt idx="150">
                  <c:v>15.250000000000043</c:v>
                </c:pt>
                <c:pt idx="151">
                  <c:v>15.345000000000043</c:v>
                </c:pt>
                <c:pt idx="152">
                  <c:v>15.440000000000044</c:v>
                </c:pt>
                <c:pt idx="153">
                  <c:v>15.535000000000045</c:v>
                </c:pt>
                <c:pt idx="154">
                  <c:v>15.630000000000045</c:v>
                </c:pt>
                <c:pt idx="155">
                  <c:v>15.725000000000046</c:v>
                </c:pt>
                <c:pt idx="156">
                  <c:v>15.820000000000046</c:v>
                </c:pt>
                <c:pt idx="157">
                  <c:v>15.915000000000047</c:v>
                </c:pt>
                <c:pt idx="158">
                  <c:v>16.010000000000048</c:v>
                </c:pt>
                <c:pt idx="159">
                  <c:v>16.105000000000047</c:v>
                </c:pt>
                <c:pt idx="160">
                  <c:v>16.200000000000045</c:v>
                </c:pt>
                <c:pt idx="161">
                  <c:v>16.295000000000044</c:v>
                </c:pt>
                <c:pt idx="162">
                  <c:v>16.390000000000043</c:v>
                </c:pt>
                <c:pt idx="163">
                  <c:v>16.485000000000042</c:v>
                </c:pt>
                <c:pt idx="164">
                  <c:v>16.580000000000041</c:v>
                </c:pt>
                <c:pt idx="165">
                  <c:v>16.67500000000004</c:v>
                </c:pt>
                <c:pt idx="166">
                  <c:v>16.770000000000039</c:v>
                </c:pt>
                <c:pt idx="167">
                  <c:v>16.865000000000038</c:v>
                </c:pt>
                <c:pt idx="168">
                  <c:v>16.960000000000036</c:v>
                </c:pt>
                <c:pt idx="169">
                  <c:v>17.055000000000035</c:v>
                </c:pt>
                <c:pt idx="170">
                  <c:v>17.150000000000034</c:v>
                </c:pt>
                <c:pt idx="171">
                  <c:v>17.245000000000033</c:v>
                </c:pt>
                <c:pt idx="172">
                  <c:v>17.340000000000032</c:v>
                </c:pt>
                <c:pt idx="173">
                  <c:v>17.435000000000031</c:v>
                </c:pt>
                <c:pt idx="174">
                  <c:v>17.53000000000003</c:v>
                </c:pt>
                <c:pt idx="175">
                  <c:v>17.625000000000028</c:v>
                </c:pt>
                <c:pt idx="176">
                  <c:v>17.720000000000027</c:v>
                </c:pt>
                <c:pt idx="177">
                  <c:v>17.815000000000026</c:v>
                </c:pt>
                <c:pt idx="178">
                  <c:v>17.910000000000025</c:v>
                </c:pt>
                <c:pt idx="179">
                  <c:v>18.005000000000024</c:v>
                </c:pt>
                <c:pt idx="180">
                  <c:v>18.100000000000023</c:v>
                </c:pt>
                <c:pt idx="181">
                  <c:v>18.195000000000022</c:v>
                </c:pt>
                <c:pt idx="182">
                  <c:v>18.29000000000002</c:v>
                </c:pt>
                <c:pt idx="183">
                  <c:v>18.385000000000019</c:v>
                </c:pt>
                <c:pt idx="184">
                  <c:v>18.480000000000018</c:v>
                </c:pt>
                <c:pt idx="185">
                  <c:v>18.575000000000017</c:v>
                </c:pt>
                <c:pt idx="186">
                  <c:v>18.670000000000016</c:v>
                </c:pt>
                <c:pt idx="187">
                  <c:v>18.765000000000015</c:v>
                </c:pt>
                <c:pt idx="188">
                  <c:v>18.860000000000014</c:v>
                </c:pt>
                <c:pt idx="189">
                  <c:v>18.955000000000013</c:v>
                </c:pt>
                <c:pt idx="190">
                  <c:v>19.050000000000011</c:v>
                </c:pt>
                <c:pt idx="191">
                  <c:v>19.14500000000001</c:v>
                </c:pt>
                <c:pt idx="192">
                  <c:v>19.240000000000009</c:v>
                </c:pt>
                <c:pt idx="193">
                  <c:v>19.335000000000008</c:v>
                </c:pt>
                <c:pt idx="194">
                  <c:v>19.430000000000007</c:v>
                </c:pt>
                <c:pt idx="195">
                  <c:v>19.525000000000006</c:v>
                </c:pt>
                <c:pt idx="196">
                  <c:v>19.620000000000005</c:v>
                </c:pt>
                <c:pt idx="197">
                  <c:v>19.715000000000003</c:v>
                </c:pt>
                <c:pt idx="198">
                  <c:v>19.810000000000002</c:v>
                </c:pt>
                <c:pt idx="199">
                  <c:v>19.905000000000001</c:v>
                </c:pt>
                <c:pt idx="200">
                  <c:v>19.998999999999999</c:v>
                </c:pt>
              </c:numCache>
            </c:numRef>
          </c:cat>
          <c:val>
            <c:numRef>
              <c:f>'SPERT® Beta - Coronavirus'!$IB$6:$PT$6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0.12042375985468451</c:v>
                </c:pt>
                <c:pt idx="17">
                  <c:v>0.12534485415736904</c:v>
                </c:pt>
                <c:pt idx="18">
                  <c:v>0.12990222784427777</c:v>
                </c:pt>
                <c:pt idx="19">
                  <c:v>0.13410254984947534</c:v>
                </c:pt>
                <c:pt idx="20">
                  <c:v>0.13795336257118368</c:v>
                </c:pt>
                <c:pt idx="21">
                  <c:v>0.14146291562737021</c:v>
                </c:pt>
                <c:pt idx="22">
                  <c:v>0.14464002765347461</c:v>
                </c:pt>
                <c:pt idx="23">
                  <c:v>0.14749397044533263</c:v>
                </c:pt>
                <c:pt idx="24">
                  <c:v>0.15003437112728921</c:v>
                </c:pt>
                <c:pt idx="25">
                  <c:v>0.15227112902227224</c:v>
                </c:pt>
                <c:pt idx="26">
                  <c:v>0.15421434463387798</c:v>
                </c:pt>
                <c:pt idx="27">
                  <c:v>0.15587425869787822</c:v>
                </c:pt>
                <c:pt idx="28">
                  <c:v>0.1572611996746332</c:v>
                </c:pt>
                <c:pt idx="29">
                  <c:v>0.15838553837097824</c:v>
                </c:pt>
                <c:pt idx="30">
                  <c:v>0.15925764862571762</c:v>
                </c:pt>
                <c:pt idx="31">
                  <c:v>0.15988787318501627</c:v>
                </c:pt>
                <c:pt idx="32">
                  <c:v>0.16028649404580184</c:v>
                </c:pt>
                <c:pt idx="33">
                  <c:v>0.16046370666631624</c:v>
                </c:pt>
                <c:pt idx="34">
                  <c:v>0.16042959754024291</c:v>
                </c:pt>
                <c:pt idx="35">
                  <c:v>0.16019412470964861</c:v>
                </c:pt>
                <c:pt idx="36">
                  <c:v>0.15976710085629103</c:v>
                </c:pt>
                <c:pt idx="37">
                  <c:v>0.15915817866368789</c:v>
                </c:pt>
                <c:pt idx="38">
                  <c:v>0.15837683818603693</c:v>
                </c:pt>
                <c:pt idx="39">
                  <c:v>0.15743237599643051</c:v>
                </c:pt>
                <c:pt idx="40">
                  <c:v>0.15633389591722446</c:v>
                </c:pt>
                <c:pt idx="41">
                  <c:v>0.15509030116100977</c:v>
                </c:pt>
                <c:pt idx="42">
                  <c:v>0.15371028773227047</c:v>
                </c:pt>
                <c:pt idx="43">
                  <c:v>0.15220233895819738</c:v>
                </c:pt>
                <c:pt idx="44">
                  <c:v>0.15057472103281702</c:v>
                </c:pt>
                <c:pt idx="45">
                  <c:v>0.14883547947205242</c:v>
                </c:pt>
                <c:pt idx="46">
                  <c:v>0.14699243638891404</c:v>
                </c:pt>
                <c:pt idx="47">
                  <c:v>0.14505318850803248</c:v>
                </c:pt>
                <c:pt idx="48">
                  <c:v>0.14302510584743322</c:v>
                </c:pt>
                <c:pt idx="49">
                  <c:v>0.14091533100301948</c:v>
                </c:pt>
                <c:pt idx="50">
                  <c:v>0.13873077897784125</c:v>
                </c:pt>
                <c:pt idx="51">
                  <c:v>0.1364781375040266</c:v>
                </c:pt>
                <c:pt idx="52">
                  <c:v>0.13416386781035125</c:v>
                </c:pt>
                <c:pt idx="53">
                  <c:v>0.13179420579292275</c:v>
                </c:pt>
                <c:pt idx="54">
                  <c:v>0.1293751635504366</c:v>
                </c:pt>
                <c:pt idx="55">
                  <c:v>0.12691253124899879</c:v>
                </c:pt>
                <c:pt idx="56">
                  <c:v>0.12441187928465074</c:v>
                </c:pt>
                <c:pt idx="57">
                  <c:v>0.12187856071454288</c:v>
                </c:pt>
                <c:pt idx="58">
                  <c:v>0.11931771393021123</c:v>
                </c:pt>
                <c:pt idx="59">
                  <c:v>0.11673426554866334</c:v>
                </c:pt>
                <c:pt idx="60">
                  <c:v>0.11413293349900407</c:v>
                </c:pt>
                <c:pt idx="61">
                  <c:v>0.11151823028415471</c:v>
                </c:pt>
                <c:pt idx="62">
                  <c:v>0.10889446639886523</c:v>
                </c:pt>
                <c:pt idx="63">
                  <c:v>0.10626575388670834</c:v>
                </c:pt>
                <c:pt idx="64">
                  <c:v>0.10363601002009741</c:v>
                </c:pt>
                <c:pt idx="65">
                  <c:v>0.10100896108859383</c:v>
                </c:pt>
                <c:pt idx="66">
                  <c:v>9.8388146281890645E-2</c:v>
                </c:pt>
                <c:pt idx="67">
                  <c:v>9.5776921654875571E-2</c:v>
                </c:pt>
                <c:pt idx="68">
                  <c:v>9.3178464163109237E-2</c:v>
                </c:pt>
                <c:pt idx="69">
                  <c:v>9.0595775757906227E-2</c:v>
                </c:pt>
                <c:pt idx="70">
                  <c:v>8.8031687530989347E-2</c:v>
                </c:pt>
                <c:pt idx="71">
                  <c:v>8.5488863899403592E-2</c:v>
                </c:pt>
                <c:pt idx="72">
                  <c:v>8.2969806822039083E-2</c:v>
                </c:pt>
                <c:pt idx="73">
                  <c:v>8.04768600397196E-2</c:v>
                </c:pt>
                <c:pt idx="74">
                  <c:v>7.8012213331375799E-2</c:v>
                </c:pt>
                <c:pt idx="75">
                  <c:v>7.5577906779341203E-2</c:v>
                </c:pt>
                <c:pt idx="76">
                  <c:v>7.317583503729054E-2</c:v>
                </c:pt>
                <c:pt idx="77">
                  <c:v>7.0807751594784168E-2</c:v>
                </c:pt>
                <c:pt idx="78">
                  <c:v>6.8475273032798947E-2</c:v>
                </c:pt>
                <c:pt idx="79">
                  <c:v>6.6179883265006262E-2</c:v>
                </c:pt>
                <c:pt idx="80">
                  <c:v>6.3922937759920403E-2</c:v>
                </c:pt>
                <c:pt idx="81">
                  <c:v>6.1705667739371521E-2</c:v>
                </c:pt>
                <c:pt idx="82">
                  <c:v>5.9529184349068703E-2</c:v>
                </c:pt>
                <c:pt idx="83">
                  <c:v>5.7394482797311595E-2</c:v>
                </c:pt>
                <c:pt idx="84">
                  <c:v>5.5302446458179125E-2</c:v>
                </c:pt>
                <c:pt idx="85">
                  <c:v>5.3253850935780174E-2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95-4430-985B-5F09D6C61DAB}"/>
            </c:ext>
          </c:extLst>
        </c:ser>
        <c:ser>
          <c:idx val="2"/>
          <c:order val="2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'SPERT® Beta - Coronavirus'!$AI$4:$IA$4</c:f>
              <c:numCache>
                <c:formatCode>#,##0_);\(#,##0\)</c:formatCode>
                <c:ptCount val="201"/>
                <c:pt idx="0">
                  <c:v>1</c:v>
                </c:pt>
                <c:pt idx="1">
                  <c:v>1.095</c:v>
                </c:pt>
                <c:pt idx="2">
                  <c:v>1.19</c:v>
                </c:pt>
                <c:pt idx="3">
                  <c:v>1.2849999999999999</c:v>
                </c:pt>
                <c:pt idx="4">
                  <c:v>1.38</c:v>
                </c:pt>
                <c:pt idx="5">
                  <c:v>1.4749999999999999</c:v>
                </c:pt>
                <c:pt idx="6">
                  <c:v>1.5699999999999998</c:v>
                </c:pt>
                <c:pt idx="7">
                  <c:v>1.6649999999999998</c:v>
                </c:pt>
                <c:pt idx="8">
                  <c:v>1.7599999999999998</c:v>
                </c:pt>
                <c:pt idx="9">
                  <c:v>1.8549999999999998</c:v>
                </c:pt>
                <c:pt idx="10">
                  <c:v>1.9499999999999997</c:v>
                </c:pt>
                <c:pt idx="11">
                  <c:v>2.0449999999999999</c:v>
                </c:pt>
                <c:pt idx="12">
                  <c:v>2.14</c:v>
                </c:pt>
                <c:pt idx="13">
                  <c:v>2.2350000000000003</c:v>
                </c:pt>
                <c:pt idx="14">
                  <c:v>2.3300000000000005</c:v>
                </c:pt>
                <c:pt idx="15">
                  <c:v>2.4250000000000007</c:v>
                </c:pt>
                <c:pt idx="16">
                  <c:v>2.5200000000000009</c:v>
                </c:pt>
                <c:pt idx="17">
                  <c:v>2.6150000000000011</c:v>
                </c:pt>
                <c:pt idx="18">
                  <c:v>2.7100000000000013</c:v>
                </c:pt>
                <c:pt idx="19">
                  <c:v>2.8050000000000015</c:v>
                </c:pt>
                <c:pt idx="20">
                  <c:v>2.9000000000000017</c:v>
                </c:pt>
                <c:pt idx="21">
                  <c:v>2.9950000000000019</c:v>
                </c:pt>
                <c:pt idx="22">
                  <c:v>3.0900000000000021</c:v>
                </c:pt>
                <c:pt idx="23">
                  <c:v>3.1850000000000023</c:v>
                </c:pt>
                <c:pt idx="24">
                  <c:v>3.2800000000000025</c:v>
                </c:pt>
                <c:pt idx="25">
                  <c:v>3.3750000000000027</c:v>
                </c:pt>
                <c:pt idx="26">
                  <c:v>3.4700000000000029</c:v>
                </c:pt>
                <c:pt idx="27">
                  <c:v>3.5650000000000031</c:v>
                </c:pt>
                <c:pt idx="28">
                  <c:v>3.6600000000000033</c:v>
                </c:pt>
                <c:pt idx="29">
                  <c:v>3.7550000000000034</c:v>
                </c:pt>
                <c:pt idx="30">
                  <c:v>3.8500000000000036</c:v>
                </c:pt>
                <c:pt idx="31">
                  <c:v>3.9450000000000038</c:v>
                </c:pt>
                <c:pt idx="32">
                  <c:v>4.0400000000000036</c:v>
                </c:pt>
                <c:pt idx="33">
                  <c:v>4.1350000000000033</c:v>
                </c:pt>
                <c:pt idx="34">
                  <c:v>4.2300000000000031</c:v>
                </c:pt>
                <c:pt idx="35">
                  <c:v>4.3250000000000028</c:v>
                </c:pt>
                <c:pt idx="36">
                  <c:v>4.4200000000000026</c:v>
                </c:pt>
                <c:pt idx="37">
                  <c:v>4.5150000000000023</c:v>
                </c:pt>
                <c:pt idx="38">
                  <c:v>4.6100000000000021</c:v>
                </c:pt>
                <c:pt idx="39">
                  <c:v>4.7050000000000018</c:v>
                </c:pt>
                <c:pt idx="40">
                  <c:v>4.8000000000000016</c:v>
                </c:pt>
                <c:pt idx="41">
                  <c:v>4.8950000000000014</c:v>
                </c:pt>
                <c:pt idx="42">
                  <c:v>4.9900000000000011</c:v>
                </c:pt>
                <c:pt idx="43">
                  <c:v>5.0850000000000009</c:v>
                </c:pt>
                <c:pt idx="44">
                  <c:v>5.1800000000000006</c:v>
                </c:pt>
                <c:pt idx="45">
                  <c:v>5.2750000000000004</c:v>
                </c:pt>
                <c:pt idx="46">
                  <c:v>5.37</c:v>
                </c:pt>
                <c:pt idx="47">
                  <c:v>5.4649999999999999</c:v>
                </c:pt>
                <c:pt idx="48">
                  <c:v>5.56</c:v>
                </c:pt>
                <c:pt idx="49">
                  <c:v>5.6549999999999994</c:v>
                </c:pt>
                <c:pt idx="50">
                  <c:v>5.7499999999999991</c:v>
                </c:pt>
                <c:pt idx="51">
                  <c:v>5.8449999999999989</c:v>
                </c:pt>
                <c:pt idx="52">
                  <c:v>5.9399999999999986</c:v>
                </c:pt>
                <c:pt idx="53">
                  <c:v>6.0349999999999984</c:v>
                </c:pt>
                <c:pt idx="54">
                  <c:v>6.1299999999999981</c:v>
                </c:pt>
                <c:pt idx="55">
                  <c:v>6.2249999999999979</c:v>
                </c:pt>
                <c:pt idx="56">
                  <c:v>6.3199999999999976</c:v>
                </c:pt>
                <c:pt idx="57">
                  <c:v>6.4149999999999974</c:v>
                </c:pt>
                <c:pt idx="58">
                  <c:v>6.5099999999999971</c:v>
                </c:pt>
                <c:pt idx="59">
                  <c:v>6.6049999999999969</c:v>
                </c:pt>
                <c:pt idx="60">
                  <c:v>6.6999999999999966</c:v>
                </c:pt>
                <c:pt idx="61">
                  <c:v>6.7949999999999964</c:v>
                </c:pt>
                <c:pt idx="62">
                  <c:v>6.8899999999999961</c:v>
                </c:pt>
                <c:pt idx="63">
                  <c:v>6.9849999999999959</c:v>
                </c:pt>
                <c:pt idx="64">
                  <c:v>7.0799999999999956</c:v>
                </c:pt>
                <c:pt idx="65">
                  <c:v>7.1749999999999954</c:v>
                </c:pt>
                <c:pt idx="66">
                  <c:v>7.2699999999999951</c:v>
                </c:pt>
                <c:pt idx="67">
                  <c:v>7.3649999999999949</c:v>
                </c:pt>
                <c:pt idx="68">
                  <c:v>7.4599999999999946</c:v>
                </c:pt>
                <c:pt idx="69">
                  <c:v>7.5549999999999944</c:v>
                </c:pt>
                <c:pt idx="70">
                  <c:v>7.6499999999999941</c:v>
                </c:pt>
                <c:pt idx="71">
                  <c:v>7.7449999999999939</c:v>
                </c:pt>
                <c:pt idx="72">
                  <c:v>7.8399999999999936</c:v>
                </c:pt>
                <c:pt idx="73">
                  <c:v>7.9349999999999934</c:v>
                </c:pt>
                <c:pt idx="74">
                  <c:v>8.029999999999994</c:v>
                </c:pt>
                <c:pt idx="75">
                  <c:v>8.1249999999999947</c:v>
                </c:pt>
                <c:pt idx="76">
                  <c:v>8.2199999999999953</c:v>
                </c:pt>
                <c:pt idx="77">
                  <c:v>8.3149999999999959</c:v>
                </c:pt>
                <c:pt idx="78">
                  <c:v>8.4099999999999966</c:v>
                </c:pt>
                <c:pt idx="79">
                  <c:v>8.5049999999999972</c:v>
                </c:pt>
                <c:pt idx="80">
                  <c:v>8.5999999999999979</c:v>
                </c:pt>
                <c:pt idx="81">
                  <c:v>8.6949999999999985</c:v>
                </c:pt>
                <c:pt idx="82">
                  <c:v>8.7899999999999991</c:v>
                </c:pt>
                <c:pt idx="83">
                  <c:v>8.8849999999999998</c:v>
                </c:pt>
                <c:pt idx="84">
                  <c:v>8.98</c:v>
                </c:pt>
                <c:pt idx="85">
                  <c:v>9.0750000000000011</c:v>
                </c:pt>
                <c:pt idx="86">
                  <c:v>9.1700000000000017</c:v>
                </c:pt>
                <c:pt idx="87">
                  <c:v>9.2650000000000023</c:v>
                </c:pt>
                <c:pt idx="88">
                  <c:v>9.360000000000003</c:v>
                </c:pt>
                <c:pt idx="89">
                  <c:v>9.4550000000000036</c:v>
                </c:pt>
                <c:pt idx="90">
                  <c:v>9.5500000000000043</c:v>
                </c:pt>
                <c:pt idx="91">
                  <c:v>9.6450000000000049</c:v>
                </c:pt>
                <c:pt idx="92">
                  <c:v>9.7400000000000055</c:v>
                </c:pt>
                <c:pt idx="93">
                  <c:v>9.8350000000000062</c:v>
                </c:pt>
                <c:pt idx="94">
                  <c:v>9.9300000000000068</c:v>
                </c:pt>
                <c:pt idx="95">
                  <c:v>10.025000000000007</c:v>
                </c:pt>
                <c:pt idx="96">
                  <c:v>10.120000000000008</c:v>
                </c:pt>
                <c:pt idx="97">
                  <c:v>10.215000000000009</c:v>
                </c:pt>
                <c:pt idx="98">
                  <c:v>10.310000000000009</c:v>
                </c:pt>
                <c:pt idx="99">
                  <c:v>10.40500000000001</c:v>
                </c:pt>
                <c:pt idx="100">
                  <c:v>10.500000000000011</c:v>
                </c:pt>
                <c:pt idx="101">
                  <c:v>10.595000000000011</c:v>
                </c:pt>
                <c:pt idx="102">
                  <c:v>10.690000000000012</c:v>
                </c:pt>
                <c:pt idx="103">
                  <c:v>10.785000000000013</c:v>
                </c:pt>
                <c:pt idx="104">
                  <c:v>10.880000000000013</c:v>
                </c:pt>
                <c:pt idx="105">
                  <c:v>10.975000000000014</c:v>
                </c:pt>
                <c:pt idx="106">
                  <c:v>11.070000000000014</c:v>
                </c:pt>
                <c:pt idx="107">
                  <c:v>11.165000000000015</c:v>
                </c:pt>
                <c:pt idx="108">
                  <c:v>11.260000000000016</c:v>
                </c:pt>
                <c:pt idx="109">
                  <c:v>11.355000000000016</c:v>
                </c:pt>
                <c:pt idx="110">
                  <c:v>11.450000000000017</c:v>
                </c:pt>
                <c:pt idx="111">
                  <c:v>11.545000000000018</c:v>
                </c:pt>
                <c:pt idx="112">
                  <c:v>11.640000000000018</c:v>
                </c:pt>
                <c:pt idx="113">
                  <c:v>11.735000000000019</c:v>
                </c:pt>
                <c:pt idx="114">
                  <c:v>11.83000000000002</c:v>
                </c:pt>
                <c:pt idx="115">
                  <c:v>11.92500000000002</c:v>
                </c:pt>
                <c:pt idx="116">
                  <c:v>12.020000000000021</c:v>
                </c:pt>
                <c:pt idx="117">
                  <c:v>12.115000000000022</c:v>
                </c:pt>
                <c:pt idx="118">
                  <c:v>12.210000000000022</c:v>
                </c:pt>
                <c:pt idx="119">
                  <c:v>12.305000000000023</c:v>
                </c:pt>
                <c:pt idx="120">
                  <c:v>12.400000000000023</c:v>
                </c:pt>
                <c:pt idx="121">
                  <c:v>12.495000000000024</c:v>
                </c:pt>
                <c:pt idx="122">
                  <c:v>12.590000000000025</c:v>
                </c:pt>
                <c:pt idx="123">
                  <c:v>12.685000000000025</c:v>
                </c:pt>
                <c:pt idx="124">
                  <c:v>12.780000000000026</c:v>
                </c:pt>
                <c:pt idx="125">
                  <c:v>12.875000000000027</c:v>
                </c:pt>
                <c:pt idx="126">
                  <c:v>12.970000000000027</c:v>
                </c:pt>
                <c:pt idx="127">
                  <c:v>13.065000000000028</c:v>
                </c:pt>
                <c:pt idx="128">
                  <c:v>13.160000000000029</c:v>
                </c:pt>
                <c:pt idx="129">
                  <c:v>13.255000000000029</c:v>
                </c:pt>
                <c:pt idx="130">
                  <c:v>13.35000000000003</c:v>
                </c:pt>
                <c:pt idx="131">
                  <c:v>13.44500000000003</c:v>
                </c:pt>
                <c:pt idx="132">
                  <c:v>13.540000000000031</c:v>
                </c:pt>
                <c:pt idx="133">
                  <c:v>13.635000000000032</c:v>
                </c:pt>
                <c:pt idx="134">
                  <c:v>13.730000000000032</c:v>
                </c:pt>
                <c:pt idx="135">
                  <c:v>13.825000000000033</c:v>
                </c:pt>
                <c:pt idx="136">
                  <c:v>13.920000000000034</c:v>
                </c:pt>
                <c:pt idx="137">
                  <c:v>14.015000000000034</c:v>
                </c:pt>
                <c:pt idx="138">
                  <c:v>14.110000000000035</c:v>
                </c:pt>
                <c:pt idx="139">
                  <c:v>14.205000000000036</c:v>
                </c:pt>
                <c:pt idx="140">
                  <c:v>14.300000000000036</c:v>
                </c:pt>
                <c:pt idx="141">
                  <c:v>14.395000000000037</c:v>
                </c:pt>
                <c:pt idx="142">
                  <c:v>14.490000000000038</c:v>
                </c:pt>
                <c:pt idx="143">
                  <c:v>14.585000000000038</c:v>
                </c:pt>
                <c:pt idx="144">
                  <c:v>14.680000000000039</c:v>
                </c:pt>
                <c:pt idx="145">
                  <c:v>14.775000000000039</c:v>
                </c:pt>
                <c:pt idx="146">
                  <c:v>14.87000000000004</c:v>
                </c:pt>
                <c:pt idx="147">
                  <c:v>14.965000000000041</c:v>
                </c:pt>
                <c:pt idx="148">
                  <c:v>15.060000000000041</c:v>
                </c:pt>
                <c:pt idx="149">
                  <c:v>15.155000000000042</c:v>
                </c:pt>
                <c:pt idx="150">
                  <c:v>15.250000000000043</c:v>
                </c:pt>
                <c:pt idx="151">
                  <c:v>15.345000000000043</c:v>
                </c:pt>
                <c:pt idx="152">
                  <c:v>15.440000000000044</c:v>
                </c:pt>
                <c:pt idx="153">
                  <c:v>15.535000000000045</c:v>
                </c:pt>
                <c:pt idx="154">
                  <c:v>15.630000000000045</c:v>
                </c:pt>
                <c:pt idx="155">
                  <c:v>15.725000000000046</c:v>
                </c:pt>
                <c:pt idx="156">
                  <c:v>15.820000000000046</c:v>
                </c:pt>
                <c:pt idx="157">
                  <c:v>15.915000000000047</c:v>
                </c:pt>
                <c:pt idx="158">
                  <c:v>16.010000000000048</c:v>
                </c:pt>
                <c:pt idx="159">
                  <c:v>16.105000000000047</c:v>
                </c:pt>
                <c:pt idx="160">
                  <c:v>16.200000000000045</c:v>
                </c:pt>
                <c:pt idx="161">
                  <c:v>16.295000000000044</c:v>
                </c:pt>
                <c:pt idx="162">
                  <c:v>16.390000000000043</c:v>
                </c:pt>
                <c:pt idx="163">
                  <c:v>16.485000000000042</c:v>
                </c:pt>
                <c:pt idx="164">
                  <c:v>16.580000000000041</c:v>
                </c:pt>
                <c:pt idx="165">
                  <c:v>16.67500000000004</c:v>
                </c:pt>
                <c:pt idx="166">
                  <c:v>16.770000000000039</c:v>
                </c:pt>
                <c:pt idx="167">
                  <c:v>16.865000000000038</c:v>
                </c:pt>
                <c:pt idx="168">
                  <c:v>16.960000000000036</c:v>
                </c:pt>
                <c:pt idx="169">
                  <c:v>17.055000000000035</c:v>
                </c:pt>
                <c:pt idx="170">
                  <c:v>17.150000000000034</c:v>
                </c:pt>
                <c:pt idx="171">
                  <c:v>17.245000000000033</c:v>
                </c:pt>
                <c:pt idx="172">
                  <c:v>17.340000000000032</c:v>
                </c:pt>
                <c:pt idx="173">
                  <c:v>17.435000000000031</c:v>
                </c:pt>
                <c:pt idx="174">
                  <c:v>17.53000000000003</c:v>
                </c:pt>
                <c:pt idx="175">
                  <c:v>17.625000000000028</c:v>
                </c:pt>
                <c:pt idx="176">
                  <c:v>17.720000000000027</c:v>
                </c:pt>
                <c:pt idx="177">
                  <c:v>17.815000000000026</c:v>
                </c:pt>
                <c:pt idx="178">
                  <c:v>17.910000000000025</c:v>
                </c:pt>
                <c:pt idx="179">
                  <c:v>18.005000000000024</c:v>
                </c:pt>
                <c:pt idx="180">
                  <c:v>18.100000000000023</c:v>
                </c:pt>
                <c:pt idx="181">
                  <c:v>18.195000000000022</c:v>
                </c:pt>
                <c:pt idx="182">
                  <c:v>18.29000000000002</c:v>
                </c:pt>
                <c:pt idx="183">
                  <c:v>18.385000000000019</c:v>
                </c:pt>
                <c:pt idx="184">
                  <c:v>18.480000000000018</c:v>
                </c:pt>
                <c:pt idx="185">
                  <c:v>18.575000000000017</c:v>
                </c:pt>
                <c:pt idx="186">
                  <c:v>18.670000000000016</c:v>
                </c:pt>
                <c:pt idx="187">
                  <c:v>18.765000000000015</c:v>
                </c:pt>
                <c:pt idx="188">
                  <c:v>18.860000000000014</c:v>
                </c:pt>
                <c:pt idx="189">
                  <c:v>18.955000000000013</c:v>
                </c:pt>
                <c:pt idx="190">
                  <c:v>19.050000000000011</c:v>
                </c:pt>
                <c:pt idx="191">
                  <c:v>19.14500000000001</c:v>
                </c:pt>
                <c:pt idx="192">
                  <c:v>19.240000000000009</c:v>
                </c:pt>
                <c:pt idx="193">
                  <c:v>19.335000000000008</c:v>
                </c:pt>
                <c:pt idx="194">
                  <c:v>19.430000000000007</c:v>
                </c:pt>
                <c:pt idx="195">
                  <c:v>19.525000000000006</c:v>
                </c:pt>
                <c:pt idx="196">
                  <c:v>19.620000000000005</c:v>
                </c:pt>
                <c:pt idx="197">
                  <c:v>19.715000000000003</c:v>
                </c:pt>
                <c:pt idx="198">
                  <c:v>19.810000000000002</c:v>
                </c:pt>
                <c:pt idx="199">
                  <c:v>19.905000000000001</c:v>
                </c:pt>
                <c:pt idx="200">
                  <c:v>19.998999999999999</c:v>
                </c:pt>
              </c:numCache>
            </c:numRef>
          </c:cat>
          <c:val>
            <c:numRef>
              <c:f>'SPERT® Beta - Coronavirus'!$IB$7:$PT$7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5.1249368086389385E-2</c:v>
                </c:pt>
                <c:pt idx="87">
                  <c:v>4.9289569995516799E-2</c:v>
                </c:pt>
                <c:pt idx="88">
                  <c:v>4.7374932907168578E-2</c:v>
                </c:pt>
                <c:pt idx="89">
                  <c:v>4.5505841102758217E-2</c:v>
                </c:pt>
                <c:pt idx="90">
                  <c:v>4.3682590727310393E-2</c:v>
                </c:pt>
                <c:pt idx="91">
                  <c:v>4.1905393560779353E-2</c:v>
                </c:pt>
                <c:pt idx="92">
                  <c:v>4.0174380732467672E-2</c:v>
                </c:pt>
                <c:pt idx="93">
                  <c:v>3.8489606376689155E-2</c:v>
                </c:pt>
                <c:pt idx="94">
                  <c:v>3.6851051227968654E-2</c:v>
                </c:pt>
                <c:pt idx="95">
                  <c:v>3.5258626154211319E-2</c:v>
                </c:pt>
                <c:pt idx="96">
                  <c:v>3.3712175626406805E-2</c:v>
                </c:pt>
                <c:pt idx="97">
                  <c:v>3.2211481123562237E-2</c:v>
                </c:pt>
                <c:pt idx="98">
                  <c:v>3.0756264471674299E-2</c:v>
                </c:pt>
                <c:pt idx="99">
                  <c:v>2.9346191115667743E-2</c:v>
                </c:pt>
                <c:pt idx="100">
                  <c:v>2.7980873323334345E-2</c:v>
                </c:pt>
                <c:pt idx="101">
                  <c:v>2.6659873320409078E-2</c:v>
                </c:pt>
                <c:pt idx="102">
                  <c:v>2.538270635601933E-2</c:v>
                </c:pt>
                <c:pt idx="103">
                  <c:v>2.4148843697835928E-2</c:v>
                </c:pt>
                <c:pt idx="104">
                  <c:v>2.2957715556343499E-2</c:v>
                </c:pt>
                <c:pt idx="105">
                  <c:v>2.1808713937733811E-2</c:v>
                </c:pt>
                <c:pt idx="106">
                  <c:v>2.0701195425006005E-2</c:v>
                </c:pt>
                <c:pt idx="107">
                  <c:v>1.9634483886935936E-2</c:v>
                </c:pt>
                <c:pt idx="108">
                  <c:v>1.8607873114651025E-2</c:v>
                </c:pt>
                <c:pt idx="109">
                  <c:v>1.7620629385618088E-2</c:v>
                </c:pt>
                <c:pt idx="110">
                  <c:v>1.6671993954920198E-2</c:v>
                </c:pt>
                <c:pt idx="111">
                  <c:v>1.5761185473763418E-2</c:v>
                </c:pt>
                <c:pt idx="112">
                  <c:v>1.4887402335217398E-2</c:v>
                </c:pt>
                <c:pt idx="113">
                  <c:v>1.4049824947253875E-2</c:v>
                </c:pt>
                <c:pt idx="114">
                  <c:v>1.3247617933205011E-2</c:v>
                </c:pt>
                <c:pt idx="115">
                  <c:v>1.2479932259819054E-2</c:v>
                </c:pt>
                <c:pt idx="116">
                  <c:v>1.1745907293144245E-2</c:v>
                </c:pt>
                <c:pt idx="117">
                  <c:v>1.1044672782523244E-2</c:v>
                </c:pt>
                <c:pt idx="118">
                  <c:v>1.037535077303043E-2</c:v>
                </c:pt>
                <c:pt idx="119">
                  <c:v>9.7370574467312582E-3</c:v>
                </c:pt>
                <c:pt idx="120">
                  <c:v>9.1289048931897879E-3</c:v>
                </c:pt>
                <c:pt idx="121">
                  <c:v>8.5500028096944757E-3</c:v>
                </c:pt>
                <c:pt idx="122">
                  <c:v>7.9994601317149808E-3</c:v>
                </c:pt>
                <c:pt idx="123">
                  <c:v>7.4763865941446048E-3</c:v>
                </c:pt>
                <c:pt idx="124">
                  <c:v>6.979894223922767E-3</c:v>
                </c:pt>
                <c:pt idx="125">
                  <c:v>6.5090987646702937E-3</c:v>
                </c:pt>
                <c:pt idx="126">
                  <c:v>6.0631210340082332E-3</c:v>
                </c:pt>
                <c:pt idx="127">
                  <c:v>5.6410882142666771E-3</c:v>
                </c:pt>
                <c:pt idx="128">
                  <c:v>5.2421350773252454E-3</c:v>
                </c:pt>
                <c:pt idx="129">
                  <c:v>4.8654051443608954E-3</c:v>
                </c:pt>
                <c:pt idx="130">
                  <c:v>4.5100517813115555E-3</c:v>
                </c:pt>
                <c:pt idx="131">
                  <c:v>4.1752392308958431E-3</c:v>
                </c:pt>
                <c:pt idx="132">
                  <c:v>3.8601435820604137E-3</c:v>
                </c:pt>
                <c:pt idx="133">
                  <c:v>3.5639536777561857E-3</c:v>
                </c:pt>
                <c:pt idx="134">
                  <c:v>3.2858719619739082E-3</c:v>
                </c:pt>
                <c:pt idx="135">
                  <c:v>3.0251152669979915E-3</c:v>
                </c:pt>
                <c:pt idx="136">
                  <c:v>2.7809155418650074E-3</c:v>
                </c:pt>
                <c:pt idx="137">
                  <c:v>2.5525205230398466E-3</c:v>
                </c:pt>
                <c:pt idx="138">
                  <c:v>2.3391943483487298E-3</c:v>
                </c:pt>
                <c:pt idx="139">
                  <c:v>2.1402181152335967E-3</c:v>
                </c:pt>
                <c:pt idx="140">
                  <c:v>1.9548903844168429E-3</c:v>
                </c:pt>
                <c:pt idx="141">
                  <c:v>1.7825276300896488E-3</c:v>
                </c:pt>
                <c:pt idx="142">
                  <c:v>1.6224646377602282E-3</c:v>
                </c:pt>
                <c:pt idx="143">
                  <c:v>1.4740548509213833E-3</c:v>
                </c:pt>
                <c:pt idx="144">
                  <c:v>1.3366706677187768E-3</c:v>
                </c:pt>
                <c:pt idx="145">
                  <c:v>1.2097036888230187E-3</c:v>
                </c:pt>
                <c:pt idx="146">
                  <c:v>1.0925649177298536E-3</c:v>
                </c:pt>
                <c:pt idx="147">
                  <c:v>9.8468491473330884E-4</c:v>
                </c:pt>
                <c:pt idx="148">
                  <c:v>8.8551390583679803E-4</c:v>
                </c:pt>
                <c:pt idx="149">
                  <c:v>7.9452184788682549E-4</c:v>
                </c:pt>
                <c:pt idx="150">
                  <c:v>7.1119845123312965E-4</c:v>
                </c:pt>
                <c:pt idx="151">
                  <c:v>6.3505316123791918E-4</c:v>
                </c:pt>
                <c:pt idx="152">
                  <c:v>5.6561509997512746E-4</c:v>
                </c:pt>
                <c:pt idx="153">
                  <c:v>5.0243296947859726E-4</c:v>
                </c:pt>
                <c:pt idx="154">
                  <c:v>4.4507491791559521E-4</c:v>
                </c:pt>
                <c:pt idx="155">
                  <c:v>3.9312837007930831E-4</c:v>
                </c:pt>
                <c:pt idx="156">
                  <c:v>3.4619982361066979E-4</c:v>
                </c:pt>
                <c:pt idx="157">
                  <c:v>3.0391461237637207E-4</c:v>
                </c:pt>
                <c:pt idx="158">
                  <c:v>2.65916638446009E-4</c:v>
                </c:pt>
                <c:pt idx="159">
                  <c:v>2.3186807412707E-4</c:v>
                </c:pt>
                <c:pt idx="160">
                  <c:v>2.0144903553194374E-4</c:v>
                </c:pt>
                <c:pt idx="161">
                  <c:v>1.7435722916626088E-4</c:v>
                </c:pt>
                <c:pt idx="162">
                  <c:v>1.5030757304274989E-4</c:v>
                </c:pt>
                <c:pt idx="163">
                  <c:v>1.2903179383932567E-4</c:v>
                </c:pt>
                <c:pt idx="164">
                  <c:v>1.1027800163442738E-4</c:v>
                </c:pt>
                <c:pt idx="165">
                  <c:v>9.3810243766637421E-5</c:v>
                </c:pt>
                <c:pt idx="166">
                  <c:v>7.9408039379346541E-5</c:v>
                </c:pt>
                <c:pt idx="167">
                  <c:v>6.6865896224744921E-5</c:v>
                </c:pt>
                <c:pt idx="168">
                  <c:v>5.5992811314658015E-5</c:v>
                </c:pt>
                <c:pt idx="169">
                  <c:v>4.6611757018768965E-5</c:v>
                </c:pt>
                <c:pt idx="170">
                  <c:v>3.8559154223540142E-5</c:v>
                </c:pt>
                <c:pt idx="171">
                  <c:v>3.1684334177717477E-5</c:v>
                </c:pt>
                <c:pt idx="172">
                  <c:v>2.584899066263098E-5</c:v>
                </c:pt>
                <c:pt idx="173">
                  <c:v>2.0926624137640444E-5</c:v>
                </c:pt>
                <c:pt idx="174">
                  <c:v>1.680197952300161E-5</c:v>
                </c:pt>
                <c:pt idx="175">
                  <c:v>1.3370479294148624E-5</c:v>
                </c:pt>
                <c:pt idx="176">
                  <c:v>1.0537653572928576E-5</c:v>
                </c:pt>
                <c:pt idx="177">
                  <c:v>8.2185689126643164E-6</c:v>
                </c:pt>
                <c:pt idx="178">
                  <c:v>6.337257485086633E-6</c:v>
                </c:pt>
                <c:pt idx="179">
                  <c:v>4.8261483881638425E-6</c:v>
                </c:pt>
                <c:pt idx="180">
                  <c:v>3.6255028046675999E-6</c:v>
                </c:pt>
                <c:pt idx="181">
                  <c:v>2.6828547519617848E-6</c:v>
                </c:pt>
                <c:pt idx="182">
                  <c:v>1.9524591739821169E-6</c:v>
                </c:pt>
                <c:pt idx="183">
                  <c:v>1.3947491366991405E-6</c:v>
                </c:pt>
                <c:pt idx="184">
                  <c:v>9.7580389852550178E-7</c:v>
                </c:pt>
                <c:pt idx="185">
                  <c:v>6.6682963714770799E-7</c:v>
                </c:pt>
                <c:pt idx="186">
                  <c:v>4.4365462413476837E-7</c:v>
                </c:pt>
                <c:pt idx="187">
                  <c:v>2.8624064840536977E-7</c:v>
                </c:pt>
                <c:pt idx="188">
                  <c:v>1.7821249922615091E-7</c:v>
                </c:pt>
                <c:pt idx="189">
                  <c:v>1.064073288682028E-7</c:v>
                </c:pt>
                <c:pt idx="190">
                  <c:v>6.0445724372188714E-8</c:v>
                </c:pt>
                <c:pt idx="191">
                  <c:v>3.2326327066408987E-8</c:v>
                </c:pt>
                <c:pt idx="192">
                  <c:v>1.6045847550803004E-8</c:v>
                </c:pt>
                <c:pt idx="193">
                  <c:v>7.2463328059790188E-9</c:v>
                </c:pt>
                <c:pt idx="194">
                  <c:v>2.8915509129452367E-9</c:v>
                </c:pt>
                <c:pt idx="195">
                  <c:v>9.7436757925163728E-10</c:v>
                </c:pt>
                <c:pt idx="196">
                  <c:v>2.5699726345203396E-10</c:v>
                </c:pt>
                <c:pt idx="197">
                  <c:v>4.6020174916968331E-11</c:v>
                </c:pt>
                <c:pt idx="198">
                  <c:v>4.0648026741992118E-12</c:v>
                </c:pt>
                <c:pt idx="199">
                  <c:v>6.3897660425098477E-14</c:v>
                </c:pt>
                <c:pt idx="200">
                  <c:v>8.7443634146742688E-26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95-4430-985B-5F09D6C61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13283808"/>
        <c:axId val="613280200"/>
      </c:barChart>
      <c:lineChart>
        <c:grouping val="standard"/>
        <c:varyColors val="0"/>
        <c:ser>
          <c:idx val="3"/>
          <c:order val="3"/>
          <c:spPr>
            <a:ln w="508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'SPERT® Beta - Coronavirus'!$AI$4:$IA$4</c:f>
              <c:numCache>
                <c:formatCode>#,##0_);\(#,##0\)</c:formatCode>
                <c:ptCount val="201"/>
                <c:pt idx="0">
                  <c:v>1</c:v>
                </c:pt>
                <c:pt idx="1">
                  <c:v>1.095</c:v>
                </c:pt>
                <c:pt idx="2">
                  <c:v>1.19</c:v>
                </c:pt>
                <c:pt idx="3">
                  <c:v>1.2849999999999999</c:v>
                </c:pt>
                <c:pt idx="4">
                  <c:v>1.38</c:v>
                </c:pt>
                <c:pt idx="5">
                  <c:v>1.4749999999999999</c:v>
                </c:pt>
                <c:pt idx="6">
                  <c:v>1.5699999999999998</c:v>
                </c:pt>
                <c:pt idx="7">
                  <c:v>1.6649999999999998</c:v>
                </c:pt>
                <c:pt idx="8">
                  <c:v>1.7599999999999998</c:v>
                </c:pt>
                <c:pt idx="9">
                  <c:v>1.8549999999999998</c:v>
                </c:pt>
                <c:pt idx="10">
                  <c:v>1.9499999999999997</c:v>
                </c:pt>
                <c:pt idx="11">
                  <c:v>2.0449999999999999</c:v>
                </c:pt>
                <c:pt idx="12">
                  <c:v>2.14</c:v>
                </c:pt>
                <c:pt idx="13">
                  <c:v>2.2350000000000003</c:v>
                </c:pt>
                <c:pt idx="14">
                  <c:v>2.3300000000000005</c:v>
                </c:pt>
                <c:pt idx="15">
                  <c:v>2.4250000000000007</c:v>
                </c:pt>
                <c:pt idx="16">
                  <c:v>2.5200000000000009</c:v>
                </c:pt>
                <c:pt idx="17">
                  <c:v>2.6150000000000011</c:v>
                </c:pt>
                <c:pt idx="18">
                  <c:v>2.7100000000000013</c:v>
                </c:pt>
                <c:pt idx="19">
                  <c:v>2.8050000000000015</c:v>
                </c:pt>
                <c:pt idx="20">
                  <c:v>2.9000000000000017</c:v>
                </c:pt>
                <c:pt idx="21">
                  <c:v>2.9950000000000019</c:v>
                </c:pt>
                <c:pt idx="22">
                  <c:v>3.0900000000000021</c:v>
                </c:pt>
                <c:pt idx="23">
                  <c:v>3.1850000000000023</c:v>
                </c:pt>
                <c:pt idx="24">
                  <c:v>3.2800000000000025</c:v>
                </c:pt>
                <c:pt idx="25">
                  <c:v>3.3750000000000027</c:v>
                </c:pt>
                <c:pt idx="26">
                  <c:v>3.4700000000000029</c:v>
                </c:pt>
                <c:pt idx="27">
                  <c:v>3.5650000000000031</c:v>
                </c:pt>
                <c:pt idx="28">
                  <c:v>3.6600000000000033</c:v>
                </c:pt>
                <c:pt idx="29">
                  <c:v>3.7550000000000034</c:v>
                </c:pt>
                <c:pt idx="30">
                  <c:v>3.8500000000000036</c:v>
                </c:pt>
                <c:pt idx="31">
                  <c:v>3.9450000000000038</c:v>
                </c:pt>
                <c:pt idx="32">
                  <c:v>4.0400000000000036</c:v>
                </c:pt>
                <c:pt idx="33">
                  <c:v>4.1350000000000033</c:v>
                </c:pt>
                <c:pt idx="34">
                  <c:v>4.2300000000000031</c:v>
                </c:pt>
                <c:pt idx="35">
                  <c:v>4.3250000000000028</c:v>
                </c:pt>
                <c:pt idx="36">
                  <c:v>4.4200000000000026</c:v>
                </c:pt>
                <c:pt idx="37">
                  <c:v>4.5150000000000023</c:v>
                </c:pt>
                <c:pt idx="38">
                  <c:v>4.6100000000000021</c:v>
                </c:pt>
                <c:pt idx="39">
                  <c:v>4.7050000000000018</c:v>
                </c:pt>
                <c:pt idx="40">
                  <c:v>4.8000000000000016</c:v>
                </c:pt>
                <c:pt idx="41">
                  <c:v>4.8950000000000014</c:v>
                </c:pt>
                <c:pt idx="42">
                  <c:v>4.9900000000000011</c:v>
                </c:pt>
                <c:pt idx="43">
                  <c:v>5.0850000000000009</c:v>
                </c:pt>
                <c:pt idx="44">
                  <c:v>5.1800000000000006</c:v>
                </c:pt>
                <c:pt idx="45">
                  <c:v>5.2750000000000004</c:v>
                </c:pt>
                <c:pt idx="46">
                  <c:v>5.37</c:v>
                </c:pt>
                <c:pt idx="47">
                  <c:v>5.4649999999999999</c:v>
                </c:pt>
                <c:pt idx="48">
                  <c:v>5.56</c:v>
                </c:pt>
                <c:pt idx="49">
                  <c:v>5.6549999999999994</c:v>
                </c:pt>
                <c:pt idx="50">
                  <c:v>5.7499999999999991</c:v>
                </c:pt>
                <c:pt idx="51">
                  <c:v>5.8449999999999989</c:v>
                </c:pt>
                <c:pt idx="52">
                  <c:v>5.9399999999999986</c:v>
                </c:pt>
                <c:pt idx="53">
                  <c:v>6.0349999999999984</c:v>
                </c:pt>
                <c:pt idx="54">
                  <c:v>6.1299999999999981</c:v>
                </c:pt>
                <c:pt idx="55">
                  <c:v>6.2249999999999979</c:v>
                </c:pt>
                <c:pt idx="56">
                  <c:v>6.3199999999999976</c:v>
                </c:pt>
                <c:pt idx="57">
                  <c:v>6.4149999999999974</c:v>
                </c:pt>
                <c:pt idx="58">
                  <c:v>6.5099999999999971</c:v>
                </c:pt>
                <c:pt idx="59">
                  <c:v>6.6049999999999969</c:v>
                </c:pt>
                <c:pt idx="60">
                  <c:v>6.6999999999999966</c:v>
                </c:pt>
                <c:pt idx="61">
                  <c:v>6.7949999999999964</c:v>
                </c:pt>
                <c:pt idx="62">
                  <c:v>6.8899999999999961</c:v>
                </c:pt>
                <c:pt idx="63">
                  <c:v>6.9849999999999959</c:v>
                </c:pt>
                <c:pt idx="64">
                  <c:v>7.0799999999999956</c:v>
                </c:pt>
                <c:pt idx="65">
                  <c:v>7.1749999999999954</c:v>
                </c:pt>
                <c:pt idx="66">
                  <c:v>7.2699999999999951</c:v>
                </c:pt>
                <c:pt idx="67">
                  <c:v>7.3649999999999949</c:v>
                </c:pt>
                <c:pt idx="68">
                  <c:v>7.4599999999999946</c:v>
                </c:pt>
                <c:pt idx="69">
                  <c:v>7.5549999999999944</c:v>
                </c:pt>
                <c:pt idx="70">
                  <c:v>7.6499999999999941</c:v>
                </c:pt>
                <c:pt idx="71">
                  <c:v>7.7449999999999939</c:v>
                </c:pt>
                <c:pt idx="72">
                  <c:v>7.8399999999999936</c:v>
                </c:pt>
                <c:pt idx="73">
                  <c:v>7.9349999999999934</c:v>
                </c:pt>
                <c:pt idx="74">
                  <c:v>8.029999999999994</c:v>
                </c:pt>
                <c:pt idx="75">
                  <c:v>8.1249999999999947</c:v>
                </c:pt>
                <c:pt idx="76">
                  <c:v>8.2199999999999953</c:v>
                </c:pt>
                <c:pt idx="77">
                  <c:v>8.3149999999999959</c:v>
                </c:pt>
                <c:pt idx="78">
                  <c:v>8.4099999999999966</c:v>
                </c:pt>
                <c:pt idx="79">
                  <c:v>8.5049999999999972</c:v>
                </c:pt>
                <c:pt idx="80">
                  <c:v>8.5999999999999979</c:v>
                </c:pt>
                <c:pt idx="81">
                  <c:v>8.6949999999999985</c:v>
                </c:pt>
                <c:pt idx="82">
                  <c:v>8.7899999999999991</c:v>
                </c:pt>
                <c:pt idx="83">
                  <c:v>8.8849999999999998</c:v>
                </c:pt>
                <c:pt idx="84">
                  <c:v>8.98</c:v>
                </c:pt>
                <c:pt idx="85">
                  <c:v>9.0750000000000011</c:v>
                </c:pt>
                <c:pt idx="86">
                  <c:v>9.1700000000000017</c:v>
                </c:pt>
                <c:pt idx="87">
                  <c:v>9.2650000000000023</c:v>
                </c:pt>
                <c:pt idx="88">
                  <c:v>9.360000000000003</c:v>
                </c:pt>
                <c:pt idx="89">
                  <c:v>9.4550000000000036</c:v>
                </c:pt>
                <c:pt idx="90">
                  <c:v>9.5500000000000043</c:v>
                </c:pt>
                <c:pt idx="91">
                  <c:v>9.6450000000000049</c:v>
                </c:pt>
                <c:pt idx="92">
                  <c:v>9.7400000000000055</c:v>
                </c:pt>
                <c:pt idx="93">
                  <c:v>9.8350000000000062</c:v>
                </c:pt>
                <c:pt idx="94">
                  <c:v>9.9300000000000068</c:v>
                </c:pt>
                <c:pt idx="95">
                  <c:v>10.025000000000007</c:v>
                </c:pt>
                <c:pt idx="96">
                  <c:v>10.120000000000008</c:v>
                </c:pt>
                <c:pt idx="97">
                  <c:v>10.215000000000009</c:v>
                </c:pt>
                <c:pt idx="98">
                  <c:v>10.310000000000009</c:v>
                </c:pt>
                <c:pt idx="99">
                  <c:v>10.40500000000001</c:v>
                </c:pt>
                <c:pt idx="100">
                  <c:v>10.500000000000011</c:v>
                </c:pt>
                <c:pt idx="101">
                  <c:v>10.595000000000011</c:v>
                </c:pt>
                <c:pt idx="102">
                  <c:v>10.690000000000012</c:v>
                </c:pt>
                <c:pt idx="103">
                  <c:v>10.785000000000013</c:v>
                </c:pt>
                <c:pt idx="104">
                  <c:v>10.880000000000013</c:v>
                </c:pt>
                <c:pt idx="105">
                  <c:v>10.975000000000014</c:v>
                </c:pt>
                <c:pt idx="106">
                  <c:v>11.070000000000014</c:v>
                </c:pt>
                <c:pt idx="107">
                  <c:v>11.165000000000015</c:v>
                </c:pt>
                <c:pt idx="108">
                  <c:v>11.260000000000016</c:v>
                </c:pt>
                <c:pt idx="109">
                  <c:v>11.355000000000016</c:v>
                </c:pt>
                <c:pt idx="110">
                  <c:v>11.450000000000017</c:v>
                </c:pt>
                <c:pt idx="111">
                  <c:v>11.545000000000018</c:v>
                </c:pt>
                <c:pt idx="112">
                  <c:v>11.640000000000018</c:v>
                </c:pt>
                <c:pt idx="113">
                  <c:v>11.735000000000019</c:v>
                </c:pt>
                <c:pt idx="114">
                  <c:v>11.83000000000002</c:v>
                </c:pt>
                <c:pt idx="115">
                  <c:v>11.92500000000002</c:v>
                </c:pt>
                <c:pt idx="116">
                  <c:v>12.020000000000021</c:v>
                </c:pt>
                <c:pt idx="117">
                  <c:v>12.115000000000022</c:v>
                </c:pt>
                <c:pt idx="118">
                  <c:v>12.210000000000022</c:v>
                </c:pt>
                <c:pt idx="119">
                  <c:v>12.305000000000023</c:v>
                </c:pt>
                <c:pt idx="120">
                  <c:v>12.400000000000023</c:v>
                </c:pt>
                <c:pt idx="121">
                  <c:v>12.495000000000024</c:v>
                </c:pt>
                <c:pt idx="122">
                  <c:v>12.590000000000025</c:v>
                </c:pt>
                <c:pt idx="123">
                  <c:v>12.685000000000025</c:v>
                </c:pt>
                <c:pt idx="124">
                  <c:v>12.780000000000026</c:v>
                </c:pt>
                <c:pt idx="125">
                  <c:v>12.875000000000027</c:v>
                </c:pt>
                <c:pt idx="126">
                  <c:v>12.970000000000027</c:v>
                </c:pt>
                <c:pt idx="127">
                  <c:v>13.065000000000028</c:v>
                </c:pt>
                <c:pt idx="128">
                  <c:v>13.160000000000029</c:v>
                </c:pt>
                <c:pt idx="129">
                  <c:v>13.255000000000029</c:v>
                </c:pt>
                <c:pt idx="130">
                  <c:v>13.35000000000003</c:v>
                </c:pt>
                <c:pt idx="131">
                  <c:v>13.44500000000003</c:v>
                </c:pt>
                <c:pt idx="132">
                  <c:v>13.540000000000031</c:v>
                </c:pt>
                <c:pt idx="133">
                  <c:v>13.635000000000032</c:v>
                </c:pt>
                <c:pt idx="134">
                  <c:v>13.730000000000032</c:v>
                </c:pt>
                <c:pt idx="135">
                  <c:v>13.825000000000033</c:v>
                </c:pt>
                <c:pt idx="136">
                  <c:v>13.920000000000034</c:v>
                </c:pt>
                <c:pt idx="137">
                  <c:v>14.015000000000034</c:v>
                </c:pt>
                <c:pt idx="138">
                  <c:v>14.110000000000035</c:v>
                </c:pt>
                <c:pt idx="139">
                  <c:v>14.205000000000036</c:v>
                </c:pt>
                <c:pt idx="140">
                  <c:v>14.300000000000036</c:v>
                </c:pt>
                <c:pt idx="141">
                  <c:v>14.395000000000037</c:v>
                </c:pt>
                <c:pt idx="142">
                  <c:v>14.490000000000038</c:v>
                </c:pt>
                <c:pt idx="143">
                  <c:v>14.585000000000038</c:v>
                </c:pt>
                <c:pt idx="144">
                  <c:v>14.680000000000039</c:v>
                </c:pt>
                <c:pt idx="145">
                  <c:v>14.775000000000039</c:v>
                </c:pt>
                <c:pt idx="146">
                  <c:v>14.87000000000004</c:v>
                </c:pt>
                <c:pt idx="147">
                  <c:v>14.965000000000041</c:v>
                </c:pt>
                <c:pt idx="148">
                  <c:v>15.060000000000041</c:v>
                </c:pt>
                <c:pt idx="149">
                  <c:v>15.155000000000042</c:v>
                </c:pt>
                <c:pt idx="150">
                  <c:v>15.250000000000043</c:v>
                </c:pt>
                <c:pt idx="151">
                  <c:v>15.345000000000043</c:v>
                </c:pt>
                <c:pt idx="152">
                  <c:v>15.440000000000044</c:v>
                </c:pt>
                <c:pt idx="153">
                  <c:v>15.535000000000045</c:v>
                </c:pt>
                <c:pt idx="154">
                  <c:v>15.630000000000045</c:v>
                </c:pt>
                <c:pt idx="155">
                  <c:v>15.725000000000046</c:v>
                </c:pt>
                <c:pt idx="156">
                  <c:v>15.820000000000046</c:v>
                </c:pt>
                <c:pt idx="157">
                  <c:v>15.915000000000047</c:v>
                </c:pt>
                <c:pt idx="158">
                  <c:v>16.010000000000048</c:v>
                </c:pt>
                <c:pt idx="159">
                  <c:v>16.105000000000047</c:v>
                </c:pt>
                <c:pt idx="160">
                  <c:v>16.200000000000045</c:v>
                </c:pt>
                <c:pt idx="161">
                  <c:v>16.295000000000044</c:v>
                </c:pt>
                <c:pt idx="162">
                  <c:v>16.390000000000043</c:v>
                </c:pt>
                <c:pt idx="163">
                  <c:v>16.485000000000042</c:v>
                </c:pt>
                <c:pt idx="164">
                  <c:v>16.580000000000041</c:v>
                </c:pt>
                <c:pt idx="165">
                  <c:v>16.67500000000004</c:v>
                </c:pt>
                <c:pt idx="166">
                  <c:v>16.770000000000039</c:v>
                </c:pt>
                <c:pt idx="167">
                  <c:v>16.865000000000038</c:v>
                </c:pt>
                <c:pt idx="168">
                  <c:v>16.960000000000036</c:v>
                </c:pt>
                <c:pt idx="169">
                  <c:v>17.055000000000035</c:v>
                </c:pt>
                <c:pt idx="170">
                  <c:v>17.150000000000034</c:v>
                </c:pt>
                <c:pt idx="171">
                  <c:v>17.245000000000033</c:v>
                </c:pt>
                <c:pt idx="172">
                  <c:v>17.340000000000032</c:v>
                </c:pt>
                <c:pt idx="173">
                  <c:v>17.435000000000031</c:v>
                </c:pt>
                <c:pt idx="174">
                  <c:v>17.53000000000003</c:v>
                </c:pt>
                <c:pt idx="175">
                  <c:v>17.625000000000028</c:v>
                </c:pt>
                <c:pt idx="176">
                  <c:v>17.720000000000027</c:v>
                </c:pt>
                <c:pt idx="177">
                  <c:v>17.815000000000026</c:v>
                </c:pt>
                <c:pt idx="178">
                  <c:v>17.910000000000025</c:v>
                </c:pt>
                <c:pt idx="179">
                  <c:v>18.005000000000024</c:v>
                </c:pt>
                <c:pt idx="180">
                  <c:v>18.100000000000023</c:v>
                </c:pt>
                <c:pt idx="181">
                  <c:v>18.195000000000022</c:v>
                </c:pt>
                <c:pt idx="182">
                  <c:v>18.29000000000002</c:v>
                </c:pt>
                <c:pt idx="183">
                  <c:v>18.385000000000019</c:v>
                </c:pt>
                <c:pt idx="184">
                  <c:v>18.480000000000018</c:v>
                </c:pt>
                <c:pt idx="185">
                  <c:v>18.575000000000017</c:v>
                </c:pt>
                <c:pt idx="186">
                  <c:v>18.670000000000016</c:v>
                </c:pt>
                <c:pt idx="187">
                  <c:v>18.765000000000015</c:v>
                </c:pt>
                <c:pt idx="188">
                  <c:v>18.860000000000014</c:v>
                </c:pt>
                <c:pt idx="189">
                  <c:v>18.955000000000013</c:v>
                </c:pt>
                <c:pt idx="190">
                  <c:v>19.050000000000011</c:v>
                </c:pt>
                <c:pt idx="191">
                  <c:v>19.14500000000001</c:v>
                </c:pt>
                <c:pt idx="192">
                  <c:v>19.240000000000009</c:v>
                </c:pt>
                <c:pt idx="193">
                  <c:v>19.335000000000008</c:v>
                </c:pt>
                <c:pt idx="194">
                  <c:v>19.430000000000007</c:v>
                </c:pt>
                <c:pt idx="195">
                  <c:v>19.525000000000006</c:v>
                </c:pt>
                <c:pt idx="196">
                  <c:v>19.620000000000005</c:v>
                </c:pt>
                <c:pt idx="197">
                  <c:v>19.715000000000003</c:v>
                </c:pt>
                <c:pt idx="198">
                  <c:v>19.810000000000002</c:v>
                </c:pt>
                <c:pt idx="199">
                  <c:v>19.905000000000001</c:v>
                </c:pt>
                <c:pt idx="200">
                  <c:v>19.998999999999999</c:v>
                </c:pt>
              </c:numCache>
            </c:numRef>
          </c:cat>
          <c:val>
            <c:numRef>
              <c:f>'SPERT® Beta - Coronavirus'!$IB$8:$PT$8</c:f>
              <c:numCache>
                <c:formatCode>General</c:formatCode>
                <c:ptCount val="201"/>
                <c:pt idx="0">
                  <c:v>0</c:v>
                </c:pt>
                <c:pt idx="1">
                  <c:v>6.9179867166338461E-3</c:v>
                </c:pt>
                <c:pt idx="2">
                  <c:v>1.5420143017363906E-2</c:v>
                </c:pt>
                <c:pt idx="3">
                  <c:v>2.4333474671453543E-2</c:v>
                </c:pt>
                <c:pt idx="4">
                  <c:v>3.3332637789144803E-2</c:v>
                </c:pt>
                <c:pt idx="5">
                  <c:v>4.2250605639072673E-2</c:v>
                </c:pt>
                <c:pt idx="6">
                  <c:v>5.098625871726388E-2</c:v>
                </c:pt>
                <c:pt idx="7">
                  <c:v>5.9473400034368067E-2</c:v>
                </c:pt>
                <c:pt idx="8">
                  <c:v>6.7666953158362561E-2</c:v>
                </c:pt>
                <c:pt idx="9">
                  <c:v>7.553573859520471E-2</c:v>
                </c:pt>
                <c:pt idx="10">
                  <c:v>8.3058268084394413E-2</c:v>
                </c:pt>
                <c:pt idx="11">
                  <c:v>9.0220101748847023E-2</c:v>
                </c:pt>
                <c:pt idx="12">
                  <c:v>9.7012088919588166E-2</c:v>
                </c:pt>
                <c:pt idx="13">
                  <c:v>0.1034291432661011</c:v>
                </c:pt>
                <c:pt idx="14">
                  <c:v>0.10946935858985847</c:v>
                </c:pt>
                <c:pt idx="15">
                  <c:v>0.11513335138598614</c:v>
                </c:pt>
                <c:pt idx="16">
                  <c:v>0.12042375985468451</c:v>
                </c:pt>
                <c:pt idx="17">
                  <c:v>0.12534485415736904</c:v>
                </c:pt>
                <c:pt idx="18">
                  <c:v>0.12990222784427777</c:v>
                </c:pt>
                <c:pt idx="19">
                  <c:v>0.13410254984947534</c:v>
                </c:pt>
                <c:pt idx="20">
                  <c:v>0.13795336257118368</c:v>
                </c:pt>
                <c:pt idx="21">
                  <c:v>0.14146291562737021</c:v>
                </c:pt>
                <c:pt idx="22">
                  <c:v>0.14464002765347461</c:v>
                </c:pt>
                <c:pt idx="23">
                  <c:v>0.14749397044533263</c:v>
                </c:pt>
                <c:pt idx="24">
                  <c:v>0.15003437112728921</c:v>
                </c:pt>
                <c:pt idx="25">
                  <c:v>0.15227112902227224</c:v>
                </c:pt>
                <c:pt idx="26">
                  <c:v>0.15421434463387798</c:v>
                </c:pt>
                <c:pt idx="27">
                  <c:v>0.15587425869787822</c:v>
                </c:pt>
                <c:pt idx="28">
                  <c:v>0.1572611996746332</c:v>
                </c:pt>
                <c:pt idx="29">
                  <c:v>0.15838553837097824</c:v>
                </c:pt>
                <c:pt idx="30">
                  <c:v>0.15925764862571762</c:v>
                </c:pt>
                <c:pt idx="31">
                  <c:v>0.15988787318501627</c:v>
                </c:pt>
                <c:pt idx="32">
                  <c:v>0.16028649404580184</c:v>
                </c:pt>
                <c:pt idx="33">
                  <c:v>0.16046370666631624</c:v>
                </c:pt>
                <c:pt idx="34">
                  <c:v>0.16042959754024291</c:v>
                </c:pt>
                <c:pt idx="35">
                  <c:v>0.16019412470964861</c:v>
                </c:pt>
                <c:pt idx="36">
                  <c:v>0.15976710085629103</c:v>
                </c:pt>
                <c:pt idx="37">
                  <c:v>0.15915817866368789</c:v>
                </c:pt>
                <c:pt idx="38">
                  <c:v>0.15837683818603693</c:v>
                </c:pt>
                <c:pt idx="39">
                  <c:v>0.15743237599643051</c:v>
                </c:pt>
                <c:pt idx="40">
                  <c:v>0.15633389591722446</c:v>
                </c:pt>
                <c:pt idx="41">
                  <c:v>0.15509030116100977</c:v>
                </c:pt>
                <c:pt idx="42">
                  <c:v>0.15371028773227047</c:v>
                </c:pt>
                <c:pt idx="43">
                  <c:v>0.15220233895819738</c:v>
                </c:pt>
                <c:pt idx="44">
                  <c:v>0.15057472103281702</c:v>
                </c:pt>
                <c:pt idx="45">
                  <c:v>0.14883547947205242</c:v>
                </c:pt>
                <c:pt idx="46">
                  <c:v>0.14699243638891404</c:v>
                </c:pt>
                <c:pt idx="47">
                  <c:v>0.14505318850803248</c:v>
                </c:pt>
                <c:pt idx="48">
                  <c:v>0.14302510584743322</c:v>
                </c:pt>
                <c:pt idx="49">
                  <c:v>0.14091533100301948</c:v>
                </c:pt>
                <c:pt idx="50">
                  <c:v>0.13873077897784125</c:v>
                </c:pt>
                <c:pt idx="51">
                  <c:v>0.1364781375040266</c:v>
                </c:pt>
                <c:pt idx="52">
                  <c:v>0.13416386781035125</c:v>
                </c:pt>
                <c:pt idx="53">
                  <c:v>0.13179420579292275</c:v>
                </c:pt>
                <c:pt idx="54">
                  <c:v>0.1293751635504366</c:v>
                </c:pt>
                <c:pt idx="55">
                  <c:v>0.12691253124899879</c:v>
                </c:pt>
                <c:pt idx="56">
                  <c:v>0.12441187928465074</c:v>
                </c:pt>
                <c:pt idx="57">
                  <c:v>0.12187856071454288</c:v>
                </c:pt>
                <c:pt idx="58">
                  <c:v>0.11931771393021123</c:v>
                </c:pt>
                <c:pt idx="59">
                  <c:v>0.11673426554866334</c:v>
                </c:pt>
                <c:pt idx="60">
                  <c:v>0.11413293349900407</c:v>
                </c:pt>
                <c:pt idx="61">
                  <c:v>0.11151823028415471</c:v>
                </c:pt>
                <c:pt idx="62">
                  <c:v>0.10889446639886523</c:v>
                </c:pt>
                <c:pt idx="63">
                  <c:v>0.10626575388670834</c:v>
                </c:pt>
                <c:pt idx="64">
                  <c:v>0.10363601002009741</c:v>
                </c:pt>
                <c:pt idx="65">
                  <c:v>0.10100896108859383</c:v>
                </c:pt>
                <c:pt idx="66">
                  <c:v>9.8388146281890645E-2</c:v>
                </c:pt>
                <c:pt idx="67">
                  <c:v>9.5776921654875571E-2</c:v>
                </c:pt>
                <c:pt idx="68">
                  <c:v>9.3178464163109237E-2</c:v>
                </c:pt>
                <c:pt idx="69">
                  <c:v>9.0595775757906227E-2</c:v>
                </c:pt>
                <c:pt idx="70">
                  <c:v>8.8031687530989347E-2</c:v>
                </c:pt>
                <c:pt idx="71">
                  <c:v>8.5488863899403592E-2</c:v>
                </c:pt>
                <c:pt idx="72">
                  <c:v>8.2969806822039083E-2</c:v>
                </c:pt>
                <c:pt idx="73">
                  <c:v>8.04768600397196E-2</c:v>
                </c:pt>
                <c:pt idx="74">
                  <c:v>7.8012213331375799E-2</c:v>
                </c:pt>
                <c:pt idx="75">
                  <c:v>7.5577906779341203E-2</c:v>
                </c:pt>
                <c:pt idx="76">
                  <c:v>7.317583503729054E-2</c:v>
                </c:pt>
                <c:pt idx="77">
                  <c:v>7.0807751594784168E-2</c:v>
                </c:pt>
                <c:pt idx="78">
                  <c:v>6.8475273032798947E-2</c:v>
                </c:pt>
                <c:pt idx="79">
                  <c:v>6.6179883265006262E-2</c:v>
                </c:pt>
                <c:pt idx="80">
                  <c:v>6.3922937759920403E-2</c:v>
                </c:pt>
                <c:pt idx="81">
                  <c:v>6.1705667739371521E-2</c:v>
                </c:pt>
                <c:pt idx="82">
                  <c:v>5.9529184349068703E-2</c:v>
                </c:pt>
                <c:pt idx="83">
                  <c:v>5.7394482797311595E-2</c:v>
                </c:pt>
                <c:pt idx="84">
                  <c:v>5.5302446458179125E-2</c:v>
                </c:pt>
                <c:pt idx="85">
                  <c:v>5.3253850935780174E-2</c:v>
                </c:pt>
                <c:pt idx="86">
                  <c:v>5.1249368086389385E-2</c:v>
                </c:pt>
                <c:pt idx="87">
                  <c:v>4.9289569995516799E-2</c:v>
                </c:pt>
                <c:pt idx="88">
                  <c:v>4.7374932907168578E-2</c:v>
                </c:pt>
                <c:pt idx="89">
                  <c:v>4.5505841102758217E-2</c:v>
                </c:pt>
                <c:pt idx="90">
                  <c:v>4.3682590727310393E-2</c:v>
                </c:pt>
                <c:pt idx="91">
                  <c:v>4.1905393560779353E-2</c:v>
                </c:pt>
                <c:pt idx="92">
                  <c:v>4.0174380732467672E-2</c:v>
                </c:pt>
                <c:pt idx="93">
                  <c:v>3.8489606376689155E-2</c:v>
                </c:pt>
                <c:pt idx="94">
                  <c:v>3.6851051227968654E-2</c:v>
                </c:pt>
                <c:pt idx="95">
                  <c:v>3.5258626154211319E-2</c:v>
                </c:pt>
                <c:pt idx="96">
                  <c:v>3.3712175626406805E-2</c:v>
                </c:pt>
                <c:pt idx="97">
                  <c:v>3.2211481123562237E-2</c:v>
                </c:pt>
                <c:pt idx="98">
                  <c:v>3.0756264471674299E-2</c:v>
                </c:pt>
                <c:pt idx="99">
                  <c:v>2.9346191115667743E-2</c:v>
                </c:pt>
                <c:pt idx="100">
                  <c:v>2.7980873323334345E-2</c:v>
                </c:pt>
                <c:pt idx="101">
                  <c:v>2.6659873320409078E-2</c:v>
                </c:pt>
                <c:pt idx="102">
                  <c:v>2.538270635601933E-2</c:v>
                </c:pt>
                <c:pt idx="103">
                  <c:v>2.4148843697835928E-2</c:v>
                </c:pt>
                <c:pt idx="104">
                  <c:v>2.2957715556343499E-2</c:v>
                </c:pt>
                <c:pt idx="105">
                  <c:v>2.1808713937733811E-2</c:v>
                </c:pt>
                <c:pt idx="106">
                  <c:v>2.0701195425006005E-2</c:v>
                </c:pt>
                <c:pt idx="107">
                  <c:v>1.9634483886935936E-2</c:v>
                </c:pt>
                <c:pt idx="108">
                  <c:v>1.8607873114651025E-2</c:v>
                </c:pt>
                <c:pt idx="109">
                  <c:v>1.7620629385618088E-2</c:v>
                </c:pt>
                <c:pt idx="110">
                  <c:v>1.6671993954920198E-2</c:v>
                </c:pt>
                <c:pt idx="111">
                  <c:v>1.5761185473763418E-2</c:v>
                </c:pt>
                <c:pt idx="112">
                  <c:v>1.4887402335217398E-2</c:v>
                </c:pt>
                <c:pt idx="113">
                  <c:v>1.4049824947253875E-2</c:v>
                </c:pt>
                <c:pt idx="114">
                  <c:v>1.3247617933205011E-2</c:v>
                </c:pt>
                <c:pt idx="115">
                  <c:v>1.2479932259819054E-2</c:v>
                </c:pt>
                <c:pt idx="116">
                  <c:v>1.1745907293144245E-2</c:v>
                </c:pt>
                <c:pt idx="117">
                  <c:v>1.1044672782523244E-2</c:v>
                </c:pt>
                <c:pt idx="118">
                  <c:v>1.037535077303043E-2</c:v>
                </c:pt>
                <c:pt idx="119">
                  <c:v>9.7370574467312582E-3</c:v>
                </c:pt>
                <c:pt idx="120">
                  <c:v>9.1289048931897879E-3</c:v>
                </c:pt>
                <c:pt idx="121">
                  <c:v>8.5500028096944757E-3</c:v>
                </c:pt>
                <c:pt idx="122">
                  <c:v>7.9994601317149808E-3</c:v>
                </c:pt>
                <c:pt idx="123">
                  <c:v>7.4763865941446048E-3</c:v>
                </c:pt>
                <c:pt idx="124">
                  <c:v>6.979894223922767E-3</c:v>
                </c:pt>
                <c:pt idx="125">
                  <c:v>6.5090987646702937E-3</c:v>
                </c:pt>
                <c:pt idx="126">
                  <c:v>6.0631210340082332E-3</c:v>
                </c:pt>
                <c:pt idx="127">
                  <c:v>5.6410882142666771E-3</c:v>
                </c:pt>
                <c:pt idx="128">
                  <c:v>5.2421350773252454E-3</c:v>
                </c:pt>
                <c:pt idx="129">
                  <c:v>4.8654051443608954E-3</c:v>
                </c:pt>
                <c:pt idx="130">
                  <c:v>4.5100517813115555E-3</c:v>
                </c:pt>
                <c:pt idx="131">
                  <c:v>4.1752392308958431E-3</c:v>
                </c:pt>
                <c:pt idx="132">
                  <c:v>3.8601435820604137E-3</c:v>
                </c:pt>
                <c:pt idx="133">
                  <c:v>3.5639536777561857E-3</c:v>
                </c:pt>
                <c:pt idx="134">
                  <c:v>3.2858719619739082E-3</c:v>
                </c:pt>
                <c:pt idx="135">
                  <c:v>3.0251152669979915E-3</c:v>
                </c:pt>
                <c:pt idx="136">
                  <c:v>2.7809155418650074E-3</c:v>
                </c:pt>
                <c:pt idx="137">
                  <c:v>2.5525205230398466E-3</c:v>
                </c:pt>
                <c:pt idx="138">
                  <c:v>2.3391943483487298E-3</c:v>
                </c:pt>
                <c:pt idx="139">
                  <c:v>2.1402181152335967E-3</c:v>
                </c:pt>
                <c:pt idx="140">
                  <c:v>1.9548903844168429E-3</c:v>
                </c:pt>
                <c:pt idx="141">
                  <c:v>1.7825276300896488E-3</c:v>
                </c:pt>
                <c:pt idx="142">
                  <c:v>1.6224646377602282E-3</c:v>
                </c:pt>
                <c:pt idx="143">
                  <c:v>1.4740548509213833E-3</c:v>
                </c:pt>
                <c:pt idx="144">
                  <c:v>1.3366706677187768E-3</c:v>
                </c:pt>
                <c:pt idx="145">
                  <c:v>1.2097036888230187E-3</c:v>
                </c:pt>
                <c:pt idx="146">
                  <c:v>1.0925649177298536E-3</c:v>
                </c:pt>
                <c:pt idx="147">
                  <c:v>9.8468491473330884E-4</c:v>
                </c:pt>
                <c:pt idx="148">
                  <c:v>8.8551390583679803E-4</c:v>
                </c:pt>
                <c:pt idx="149">
                  <c:v>7.9452184788682549E-4</c:v>
                </c:pt>
                <c:pt idx="150">
                  <c:v>7.1119845123312965E-4</c:v>
                </c:pt>
                <c:pt idx="151">
                  <c:v>6.3505316123791918E-4</c:v>
                </c:pt>
                <c:pt idx="152">
                  <c:v>5.6561509997512746E-4</c:v>
                </c:pt>
                <c:pt idx="153">
                  <c:v>5.0243296947859726E-4</c:v>
                </c:pt>
                <c:pt idx="154">
                  <c:v>4.4507491791559521E-4</c:v>
                </c:pt>
                <c:pt idx="155">
                  <c:v>3.9312837007930831E-4</c:v>
                </c:pt>
                <c:pt idx="156">
                  <c:v>3.4619982361066979E-4</c:v>
                </c:pt>
                <c:pt idx="157">
                  <c:v>3.0391461237637207E-4</c:v>
                </c:pt>
                <c:pt idx="158">
                  <c:v>2.65916638446009E-4</c:v>
                </c:pt>
                <c:pt idx="159">
                  <c:v>2.3186807412707E-4</c:v>
                </c:pt>
                <c:pt idx="160">
                  <c:v>2.0144903553194374E-4</c:v>
                </c:pt>
                <c:pt idx="161">
                  <c:v>1.7435722916626088E-4</c:v>
                </c:pt>
                <c:pt idx="162">
                  <c:v>1.5030757304274989E-4</c:v>
                </c:pt>
                <c:pt idx="163">
                  <c:v>1.2903179383932567E-4</c:v>
                </c:pt>
                <c:pt idx="164">
                  <c:v>1.1027800163442738E-4</c:v>
                </c:pt>
                <c:pt idx="165">
                  <c:v>9.3810243766637421E-5</c:v>
                </c:pt>
                <c:pt idx="166">
                  <c:v>7.9408039379346541E-5</c:v>
                </c:pt>
                <c:pt idx="167">
                  <c:v>6.6865896224744921E-5</c:v>
                </c:pt>
                <c:pt idx="168">
                  <c:v>5.5992811314658015E-5</c:v>
                </c:pt>
                <c:pt idx="169">
                  <c:v>4.6611757018768965E-5</c:v>
                </c:pt>
                <c:pt idx="170">
                  <c:v>3.8559154223540142E-5</c:v>
                </c:pt>
                <c:pt idx="171">
                  <c:v>3.1684334177717477E-5</c:v>
                </c:pt>
                <c:pt idx="172">
                  <c:v>2.584899066263098E-5</c:v>
                </c:pt>
                <c:pt idx="173">
                  <c:v>2.0926624137640444E-5</c:v>
                </c:pt>
                <c:pt idx="174">
                  <c:v>1.680197952300161E-5</c:v>
                </c:pt>
                <c:pt idx="175">
                  <c:v>1.3370479294148624E-5</c:v>
                </c:pt>
                <c:pt idx="176">
                  <c:v>1.0537653572928576E-5</c:v>
                </c:pt>
                <c:pt idx="177">
                  <c:v>8.2185689126643164E-6</c:v>
                </c:pt>
                <c:pt idx="178">
                  <c:v>6.337257485086633E-6</c:v>
                </c:pt>
                <c:pt idx="179">
                  <c:v>4.8261483881638425E-6</c:v>
                </c:pt>
                <c:pt idx="180">
                  <c:v>3.6255028046675999E-6</c:v>
                </c:pt>
                <c:pt idx="181">
                  <c:v>2.6828547519617848E-6</c:v>
                </c:pt>
                <c:pt idx="182">
                  <c:v>1.9524591739821169E-6</c:v>
                </c:pt>
                <c:pt idx="183">
                  <c:v>1.3947491366991405E-6</c:v>
                </c:pt>
                <c:pt idx="184">
                  <c:v>9.7580389852550178E-7</c:v>
                </c:pt>
                <c:pt idx="185">
                  <c:v>6.6682963714770799E-7</c:v>
                </c:pt>
                <c:pt idx="186">
                  <c:v>4.4365462413476837E-7</c:v>
                </c:pt>
                <c:pt idx="187">
                  <c:v>2.8624064840536977E-7</c:v>
                </c:pt>
                <c:pt idx="188">
                  <c:v>1.7821249922615091E-7</c:v>
                </c:pt>
                <c:pt idx="189">
                  <c:v>1.064073288682028E-7</c:v>
                </c:pt>
                <c:pt idx="190">
                  <c:v>6.0445724372188714E-8</c:v>
                </c:pt>
                <c:pt idx="191">
                  <c:v>3.2326327066408987E-8</c:v>
                </c:pt>
                <c:pt idx="192">
                  <c:v>1.6045847550803004E-8</c:v>
                </c:pt>
                <c:pt idx="193">
                  <c:v>7.2463328059790188E-9</c:v>
                </c:pt>
                <c:pt idx="194">
                  <c:v>2.8915509129452367E-9</c:v>
                </c:pt>
                <c:pt idx="195">
                  <c:v>9.7436757925163728E-10</c:v>
                </c:pt>
                <c:pt idx="196">
                  <c:v>2.5699726345203396E-10</c:v>
                </c:pt>
                <c:pt idx="197">
                  <c:v>4.6020174916968331E-11</c:v>
                </c:pt>
                <c:pt idx="198">
                  <c:v>4.0648026741992118E-12</c:v>
                </c:pt>
                <c:pt idx="199">
                  <c:v>6.3897660425098477E-14</c:v>
                </c:pt>
                <c:pt idx="200">
                  <c:v>8.7443634146742688E-26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95-4430-985B-5F09D6C61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3283808"/>
        <c:axId val="613280200"/>
      </c:lineChart>
      <c:catAx>
        <c:axId val="613283808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3280200"/>
        <c:crosses val="autoZero"/>
        <c:auto val="1"/>
        <c:lblAlgn val="ctr"/>
        <c:lblOffset val="100"/>
        <c:noMultiLvlLbl val="0"/>
      </c:catAx>
      <c:valAx>
        <c:axId val="613280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328380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>
      <a:gsLst>
        <a:gs pos="15000">
          <a:schemeClr val="accent3">
            <a:lumMod val="5000"/>
            <a:lumOff val="95000"/>
          </a:schemeClr>
        </a:gs>
        <a:gs pos="74000">
          <a:schemeClr val="accent3">
            <a:lumMod val="45000"/>
            <a:lumOff val="55000"/>
          </a:schemeClr>
        </a:gs>
        <a:gs pos="83000">
          <a:schemeClr val="accent3">
            <a:lumMod val="45000"/>
            <a:lumOff val="55000"/>
          </a:schemeClr>
        </a:gs>
        <a:gs pos="100000">
          <a:schemeClr val="accent3">
            <a:lumMod val="30000"/>
            <a:lumOff val="70000"/>
          </a:schemeClr>
        </a:gs>
      </a:gsLst>
      <a:lin ang="54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3.jpeg"/><Relationship Id="rId4" Type="http://schemas.openxmlformats.org/officeDocument/2006/relationships/hyperlink" Target="https://www.statisticalpert.com/contact-me/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73126</xdr:colOff>
      <xdr:row>1</xdr:row>
      <xdr:rowOff>9525</xdr:rowOff>
    </xdr:from>
    <xdr:to>
      <xdr:col>0</xdr:col>
      <xdr:colOff>561975</xdr:colOff>
      <xdr:row>1</xdr:row>
      <xdr:rowOff>342900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61F5F4-531F-4116-B8FE-DD1660624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26" y="200025"/>
          <a:ext cx="488849" cy="33337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8</xdr:col>
      <xdr:colOff>346185</xdr:colOff>
      <xdr:row>22</xdr:row>
      <xdr:rowOff>151851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C44B5D6-A5B8-4B9D-AD69-A649C2027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05725" y="2324100"/>
          <a:ext cx="3346560" cy="186635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2</xdr:row>
      <xdr:rowOff>19050</xdr:rowOff>
    </xdr:from>
    <xdr:to>
      <xdr:col>3</xdr:col>
      <xdr:colOff>539774</xdr:colOff>
      <xdr:row>28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B83D1F-096E-4423-975C-78C608784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571500"/>
          <a:ext cx="2320949" cy="51244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38101</xdr:rowOff>
    </xdr:from>
    <xdr:to>
      <xdr:col>0</xdr:col>
      <xdr:colOff>352427</xdr:colOff>
      <xdr:row>0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0F5604-F19D-45A2-83B6-81D2FC44E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1"/>
          <a:ext cx="304802" cy="2000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57151</xdr:rowOff>
    </xdr:from>
    <xdr:to>
      <xdr:col>0</xdr:col>
      <xdr:colOff>352425</xdr:colOff>
      <xdr:row>0</xdr:row>
      <xdr:rowOff>228601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34552C-6488-416E-A908-A16E34EEC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1"/>
          <a:ext cx="285750" cy="171450"/>
        </a:xfrm>
        <a:prstGeom prst="rect">
          <a:avLst/>
        </a:prstGeom>
      </xdr:spPr>
    </xdr:pic>
    <xdr:clientData/>
  </xdr:twoCellAnchor>
  <xdr:twoCellAnchor>
    <xdr:from>
      <xdr:col>4</xdr:col>
      <xdr:colOff>47626</xdr:colOff>
      <xdr:row>11</xdr:row>
      <xdr:rowOff>100695</xdr:rowOff>
    </xdr:from>
    <xdr:to>
      <xdr:col>7</xdr:col>
      <xdr:colOff>1209675</xdr:colOff>
      <xdr:row>17</xdr:row>
      <xdr:rowOff>95250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4817804-E415-4473-90CB-9A296A2D9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1219200</xdr:colOff>
      <xdr:row>6</xdr:row>
      <xdr:rowOff>142875</xdr:rowOff>
    </xdr:from>
    <xdr:to>
      <xdr:col>20</xdr:col>
      <xdr:colOff>885825</xdr:colOff>
      <xdr:row>24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7D277B2-0685-48AE-894D-AA73CB7D09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295275</xdr:colOff>
      <xdr:row>0</xdr:row>
      <xdr:rowOff>76200</xdr:rowOff>
    </xdr:from>
    <xdr:to>
      <xdr:col>15</xdr:col>
      <xdr:colOff>504825</xdr:colOff>
      <xdr:row>1</xdr:row>
      <xdr:rowOff>9525</xdr:rowOff>
    </xdr:to>
    <xdr:sp macro="" textlink="">
      <xdr:nvSpPr>
        <xdr:cNvPr id="6" name="Rectangle: Rounded Corner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72DF62-8BC1-43E9-BF75-DCF7817DABDA}"/>
            </a:ext>
          </a:extLst>
        </xdr:cNvPr>
        <xdr:cNvSpPr/>
      </xdr:nvSpPr>
      <xdr:spPr>
        <a:xfrm>
          <a:off x="7029450" y="76200"/>
          <a:ext cx="990600" cy="238125"/>
        </a:xfrm>
        <a:prstGeom prst="roundRect">
          <a:avLst/>
        </a:prstGeom>
        <a:solidFill>
          <a:srgbClr val="F15928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Click for</a:t>
          </a:r>
          <a:r>
            <a:rPr lang="en-US" sz="1100" baseline="0">
              <a:solidFill>
                <a:schemeClr val="bg1"/>
              </a:solidFill>
            </a:rPr>
            <a:t> help</a:t>
          </a:r>
          <a:endParaRPr lang="en-US" sz="1100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0</xdr:col>
      <xdr:colOff>409575</xdr:colOff>
      <xdr:row>0</xdr:row>
      <xdr:rowOff>219075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E69912-322B-4659-836A-2FF957A4E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7625"/>
          <a:ext cx="285750" cy="171450"/>
        </a:xfrm>
        <a:prstGeom prst="rect">
          <a:avLst/>
        </a:prstGeom>
      </xdr:spPr>
    </xdr:pic>
    <xdr:clientData/>
  </xdr:twoCellAnchor>
  <xdr:twoCellAnchor>
    <xdr:from>
      <xdr:col>2</xdr:col>
      <xdr:colOff>57150</xdr:colOff>
      <xdr:row>11</xdr:row>
      <xdr:rowOff>0</xdr:rowOff>
    </xdr:from>
    <xdr:to>
      <xdr:col>3</xdr:col>
      <xdr:colOff>9525</xdr:colOff>
      <xdr:row>13</xdr:row>
      <xdr:rowOff>66676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F519CA97-1093-445D-9E95-3210FBE26762}"/>
            </a:ext>
          </a:extLst>
        </xdr:cNvPr>
        <xdr:cNvCxnSpPr/>
      </xdr:nvCxnSpPr>
      <xdr:spPr>
        <a:xfrm flipV="1">
          <a:off x="1276350" y="2333625"/>
          <a:ext cx="561975" cy="447676"/>
        </a:xfrm>
        <a:prstGeom prst="straightConnector1">
          <a:avLst/>
        </a:prstGeom>
        <a:ln w="444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13</xdr:row>
      <xdr:rowOff>161925</xdr:rowOff>
    </xdr:from>
    <xdr:to>
      <xdr:col>2</xdr:col>
      <xdr:colOff>409575</xdr:colOff>
      <xdr:row>16</xdr:row>
      <xdr:rowOff>47625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1617BDB4-8AC4-482E-9819-2EAB1330EAAB}"/>
            </a:ext>
          </a:extLst>
        </xdr:cNvPr>
        <xdr:cNvCxnSpPr/>
      </xdr:nvCxnSpPr>
      <xdr:spPr>
        <a:xfrm>
          <a:off x="1285875" y="2876550"/>
          <a:ext cx="342900" cy="457200"/>
        </a:xfrm>
        <a:prstGeom prst="straightConnector1">
          <a:avLst/>
        </a:prstGeom>
        <a:ln w="444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69272</xdr:colOff>
      <xdr:row>8</xdr:row>
      <xdr:rowOff>161926</xdr:rowOff>
    </xdr:from>
    <xdr:to>
      <xdr:col>6</xdr:col>
      <xdr:colOff>533400</xdr:colOff>
      <xdr:row>10</xdr:row>
      <xdr:rowOff>181840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26FE3A5D-D122-45FF-89DE-7568C3112E7A}"/>
            </a:ext>
          </a:extLst>
        </xdr:cNvPr>
        <xdr:cNvCxnSpPr/>
      </xdr:nvCxnSpPr>
      <xdr:spPr>
        <a:xfrm flipV="1">
          <a:off x="3844636" y="1737881"/>
          <a:ext cx="464128" cy="400914"/>
        </a:xfrm>
        <a:prstGeom prst="straightConnector1">
          <a:avLst/>
        </a:prstGeom>
        <a:ln w="444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76200</xdr:colOff>
      <xdr:row>11</xdr:row>
      <xdr:rowOff>114300</xdr:rowOff>
    </xdr:from>
    <xdr:to>
      <xdr:col>7</xdr:col>
      <xdr:colOff>123825</xdr:colOff>
      <xdr:row>12</xdr:row>
      <xdr:rowOff>142875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EDA232F8-C844-468B-AA2F-6CB57A526E45}"/>
            </a:ext>
          </a:extLst>
        </xdr:cNvPr>
        <xdr:cNvCxnSpPr/>
      </xdr:nvCxnSpPr>
      <xdr:spPr>
        <a:xfrm>
          <a:off x="3733800" y="2447925"/>
          <a:ext cx="657225" cy="219075"/>
        </a:xfrm>
        <a:prstGeom prst="straightConnector1">
          <a:avLst/>
        </a:prstGeom>
        <a:ln w="444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114300</xdr:colOff>
      <xdr:row>7</xdr:row>
      <xdr:rowOff>152400</xdr:rowOff>
    </xdr:from>
    <xdr:to>
      <xdr:col>12</xdr:col>
      <xdr:colOff>9525</xdr:colOff>
      <xdr:row>9</xdr:row>
      <xdr:rowOff>57153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53A954E6-5BA6-42D7-8DF1-9E81A2973367}"/>
            </a:ext>
          </a:extLst>
        </xdr:cNvPr>
        <xdr:cNvCxnSpPr/>
      </xdr:nvCxnSpPr>
      <xdr:spPr>
        <a:xfrm flipV="1">
          <a:off x="6819900" y="1724025"/>
          <a:ext cx="504825" cy="285753"/>
        </a:xfrm>
        <a:prstGeom prst="straightConnector1">
          <a:avLst/>
        </a:prstGeom>
        <a:ln w="444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95250</xdr:colOff>
      <xdr:row>10</xdr:row>
      <xdr:rowOff>9525</xdr:rowOff>
    </xdr:from>
    <xdr:to>
      <xdr:col>12</xdr:col>
      <xdr:colOff>361950</xdr:colOff>
      <xdr:row>11</xdr:row>
      <xdr:rowOff>104775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AAB28576-C6B7-409C-813F-24F128404984}"/>
            </a:ext>
          </a:extLst>
        </xdr:cNvPr>
        <xdr:cNvCxnSpPr/>
      </xdr:nvCxnSpPr>
      <xdr:spPr>
        <a:xfrm>
          <a:off x="6800850" y="2152650"/>
          <a:ext cx="876300" cy="285750"/>
        </a:xfrm>
        <a:prstGeom prst="straightConnector1">
          <a:avLst/>
        </a:prstGeom>
        <a:ln w="444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133350</xdr:colOff>
      <xdr:row>15</xdr:row>
      <xdr:rowOff>9524</xdr:rowOff>
    </xdr:from>
    <xdr:to>
      <xdr:col>11</xdr:col>
      <xdr:colOff>38100</xdr:colOff>
      <xdr:row>18</xdr:row>
      <xdr:rowOff>76199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A18AE8-95B2-4CF2-B367-2EA809052304}"/>
            </a:ext>
          </a:extLst>
        </xdr:cNvPr>
        <xdr:cNvSpPr/>
      </xdr:nvSpPr>
      <xdr:spPr>
        <a:xfrm>
          <a:off x="4400550" y="3105149"/>
          <a:ext cx="2343150" cy="63817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tx1">
                  <a:lumMod val="50000"/>
                  <a:lumOff val="50000"/>
                </a:schemeClr>
              </a:solidFill>
            </a:rPr>
            <a:t>People who are infected</a:t>
          </a:r>
          <a:r>
            <a:rPr lang="en-US" sz="1100" baseline="0">
              <a:solidFill>
                <a:schemeClr val="tx1">
                  <a:lumMod val="50000"/>
                  <a:lumOff val="50000"/>
                </a:schemeClr>
              </a:solidFill>
            </a:rPr>
            <a:t> but who have not exhibited symptoms are at risk of exposing other people</a:t>
          </a:r>
          <a:endParaRPr lang="en-US" sz="1100">
            <a:solidFill>
              <a:schemeClr val="tx1">
                <a:lumMod val="50000"/>
                <a:lumOff val="50000"/>
              </a:schemeClr>
            </a:solidFill>
          </a:endParaRPr>
        </a:p>
        <a:p>
          <a:pPr algn="l"/>
          <a:endParaRPr lang="en-US" sz="1100">
            <a:solidFill>
              <a:schemeClr val="tx1">
                <a:lumMod val="50000"/>
                <a:lumOff val="50000"/>
              </a:schemeClr>
            </a:solidFill>
          </a:endParaRPr>
        </a:p>
      </xdr:txBody>
    </xdr:sp>
    <xdr:clientData/>
  </xdr:twoCellAnchor>
  <xdr:twoCellAnchor>
    <xdr:from>
      <xdr:col>12</xdr:col>
      <xdr:colOff>104775</xdr:colOff>
      <xdr:row>13</xdr:row>
      <xdr:rowOff>104776</xdr:rowOff>
    </xdr:from>
    <xdr:to>
      <xdr:col>17</xdr:col>
      <xdr:colOff>0</xdr:colOff>
      <xdr:row>20</xdr:row>
      <xdr:rowOff>69272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BA657A51-E2A5-4D77-A3AB-BE5A2A44CF7E}"/>
            </a:ext>
          </a:extLst>
        </xdr:cNvPr>
        <xdr:cNvSpPr/>
      </xdr:nvSpPr>
      <xdr:spPr>
        <a:xfrm>
          <a:off x="7516957" y="2633231"/>
          <a:ext cx="2925907" cy="1297996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tx1">
                  <a:lumMod val="50000"/>
                  <a:lumOff val="50000"/>
                </a:schemeClr>
              </a:solidFill>
            </a:rPr>
            <a:t>After</a:t>
          </a:r>
          <a:r>
            <a:rPr lang="en-US" sz="1100" baseline="0">
              <a:solidFill>
                <a:schemeClr val="tx1">
                  <a:lumMod val="50000"/>
                  <a:lumOff val="50000"/>
                </a:schemeClr>
              </a:solidFill>
            </a:rPr>
            <a:t> community outbreak has peaked, the extended quarantine period will identify those persons who were infected. The quarantine should be long enough to reveal</a:t>
          </a:r>
        </a:p>
        <a:p>
          <a:pPr algn="l"/>
          <a:r>
            <a:rPr lang="en-US" sz="1100" baseline="0">
              <a:solidFill>
                <a:schemeClr val="tx1">
                  <a:lumMod val="50000"/>
                  <a:lumOff val="50000"/>
                </a:schemeClr>
              </a:solidFill>
            </a:rPr>
            <a:t> the virus, and a very low probablity of infected persons should finish the quarantine without symptoms.</a:t>
          </a:r>
          <a:endParaRPr lang="en-US" sz="1100">
            <a:solidFill>
              <a:schemeClr val="tx1">
                <a:lumMod val="50000"/>
                <a:lumOff val="50000"/>
              </a:schemeClr>
            </a:solidFill>
          </a:endParaRPr>
        </a:p>
        <a:p>
          <a:pPr algn="l"/>
          <a:endParaRPr lang="en-US" sz="1100">
            <a:solidFill>
              <a:schemeClr val="tx1">
                <a:lumMod val="50000"/>
                <a:lumOff val="50000"/>
              </a:schemeClr>
            </a:solidFill>
          </a:endParaRPr>
        </a:p>
      </xdr:txBody>
    </xdr:sp>
    <xdr:clientData/>
  </xdr:twoCellAnchor>
  <xdr:twoCellAnchor>
    <xdr:from>
      <xdr:col>12</xdr:col>
      <xdr:colOff>114300</xdr:colOff>
      <xdr:row>1</xdr:row>
      <xdr:rowOff>114300</xdr:rowOff>
    </xdr:from>
    <xdr:to>
      <xdr:col>16</xdr:col>
      <xdr:colOff>571500</xdr:colOff>
      <xdr:row>6</xdr:row>
      <xdr:rowOff>76201</xdr:rowOff>
    </xdr:to>
    <xdr:sp macro="" textlink="">
      <xdr:nvSpPr>
        <xdr:cNvPr id="30" name="Arrow: Right 29">
          <a:extLst>
            <a:ext uri="{FF2B5EF4-FFF2-40B4-BE49-F238E27FC236}">
              <a16:creationId xmlns:a16="http://schemas.microsoft.com/office/drawing/2014/main" id="{2C0D591E-67CD-4C45-A46E-1F457B1AECC9}"/>
            </a:ext>
          </a:extLst>
        </xdr:cNvPr>
        <xdr:cNvSpPr/>
      </xdr:nvSpPr>
      <xdr:spPr>
        <a:xfrm>
          <a:off x="7429500" y="542925"/>
          <a:ext cx="2895600" cy="914401"/>
        </a:xfrm>
        <a:prstGeom prst="rightArrow">
          <a:avLst/>
        </a:prstGeom>
        <a:solidFill>
          <a:schemeClr val="accent5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tx1">
                  <a:lumMod val="50000"/>
                  <a:lumOff val="50000"/>
                </a:schemeClr>
              </a:solidFill>
            </a:rPr>
            <a:t>Quarantine period</a:t>
          </a:r>
          <a:r>
            <a:rPr lang="en-US" sz="1100" baseline="0">
              <a:solidFill>
                <a:schemeClr val="tx1">
                  <a:lumMod val="50000"/>
                  <a:lumOff val="50000"/>
                </a:schemeClr>
              </a:solidFill>
            </a:rPr>
            <a:t> </a:t>
          </a:r>
          <a:r>
            <a:rPr lang="en-US" sz="1100" b="1" baseline="0">
              <a:solidFill>
                <a:schemeClr val="tx1">
                  <a:lumMod val="50000"/>
                  <a:lumOff val="50000"/>
                </a:schemeClr>
              </a:solidFill>
            </a:rPr>
            <a:t>AFTER</a:t>
          </a:r>
          <a:r>
            <a:rPr lang="en-US" sz="1100" baseline="0">
              <a:solidFill>
                <a:schemeClr val="tx1">
                  <a:lumMod val="50000"/>
                  <a:lumOff val="50000"/>
                </a:schemeClr>
              </a:solidFill>
            </a:rPr>
            <a:t> active transmission of COVID-19 to other people</a:t>
          </a:r>
          <a:endParaRPr lang="en-US" sz="1100">
            <a:solidFill>
              <a:schemeClr val="tx1">
                <a:lumMod val="50000"/>
                <a:lumOff val="50000"/>
              </a:schemeClr>
            </a:solidFill>
          </a:endParaRPr>
        </a:p>
      </xdr:txBody>
    </xdr:sp>
    <xdr:clientData/>
  </xdr:twoCellAnchor>
  <xdr:twoCellAnchor>
    <xdr:from>
      <xdr:col>6</xdr:col>
      <xdr:colOff>523875</xdr:colOff>
      <xdr:row>1</xdr:row>
      <xdr:rowOff>142875</xdr:rowOff>
    </xdr:from>
    <xdr:to>
      <xdr:col>11</xdr:col>
      <xdr:colOff>371475</xdr:colOff>
      <xdr:row>6</xdr:row>
      <xdr:rowOff>85726</xdr:rowOff>
    </xdr:to>
    <xdr:sp macro="" textlink="">
      <xdr:nvSpPr>
        <xdr:cNvPr id="32" name="Arrow: Right 31">
          <a:extLst>
            <a:ext uri="{FF2B5EF4-FFF2-40B4-BE49-F238E27FC236}">
              <a16:creationId xmlns:a16="http://schemas.microsoft.com/office/drawing/2014/main" id="{4E31A0C7-796C-4376-8C8B-D53011DFFC28}"/>
            </a:ext>
          </a:extLst>
        </xdr:cNvPr>
        <xdr:cNvSpPr/>
      </xdr:nvSpPr>
      <xdr:spPr>
        <a:xfrm>
          <a:off x="4181475" y="571500"/>
          <a:ext cx="2895600" cy="895351"/>
        </a:xfrm>
        <a:prstGeom prst="rightArrow">
          <a:avLst/>
        </a:prstGeom>
        <a:solidFill>
          <a:schemeClr val="accent5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tx1">
                  <a:lumMod val="50000"/>
                  <a:lumOff val="50000"/>
                </a:schemeClr>
              </a:solidFill>
            </a:rPr>
            <a:t>Quarantine</a:t>
          </a:r>
          <a:r>
            <a:rPr lang="en-US" sz="1100" baseline="0">
              <a:solidFill>
                <a:schemeClr val="tx1">
                  <a:lumMod val="50000"/>
                  <a:lumOff val="50000"/>
                </a:schemeClr>
              </a:solidFill>
            </a:rPr>
            <a:t> period </a:t>
          </a:r>
          <a:r>
            <a:rPr lang="en-US" sz="1100" b="1" baseline="0">
              <a:solidFill>
                <a:schemeClr val="tx1">
                  <a:lumMod val="50000"/>
                  <a:lumOff val="50000"/>
                </a:schemeClr>
              </a:solidFill>
            </a:rPr>
            <a:t>DURING</a:t>
          </a:r>
          <a:r>
            <a:rPr lang="en-US" sz="1100" baseline="0">
              <a:solidFill>
                <a:schemeClr val="tx1">
                  <a:lumMod val="50000"/>
                  <a:lumOff val="50000"/>
                </a:schemeClr>
              </a:solidFill>
            </a:rPr>
            <a:t> active transmission of COVID-19 to other people</a:t>
          </a:r>
          <a:endParaRPr lang="en-US" sz="1100">
            <a:solidFill>
              <a:schemeClr val="tx1">
                <a:lumMod val="50000"/>
                <a:lumOff val="50000"/>
              </a:schemeClr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0</xdr:col>
      <xdr:colOff>352427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90D796-B38A-467E-833F-4FA97B590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304802" cy="2095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0</xdr:col>
      <xdr:colOff>352427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FFDB97-6057-4072-BBE6-BFA9B2497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304802" cy="2095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0</xdr:col>
      <xdr:colOff>352427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AA956C-4AAB-4F7F-B423-9C2C1B757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304802" cy="2095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0</xdr:col>
      <xdr:colOff>352427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7D7629-32F3-477E-8424-FBD8CD456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304802" cy="2095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0</xdr:col>
      <xdr:colOff>352427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2E6FF9-B2D0-40DE-9765-EFAD87F09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304802" cy="2095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0</xdr:col>
      <xdr:colOff>352427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BDD37B-1968-49A4-A649-3FD492B57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304802" cy="209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PERT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nu.org/licenses/" TargetMode="External"/><Relationship Id="rId3" Type="http://schemas.openxmlformats.org/officeDocument/2006/relationships/hyperlink" Target="https://www.statisticalpert.com/" TargetMode="External"/><Relationship Id="rId7" Type="http://schemas.openxmlformats.org/officeDocument/2006/relationships/hyperlink" Target="https://www.linkedin.com/in/famousdavis/" TargetMode="External"/><Relationship Id="rId2" Type="http://schemas.openxmlformats.org/officeDocument/2006/relationships/hyperlink" Target="https://www.statisticalpert.com/download/755/" TargetMode="External"/><Relationship Id="rId1" Type="http://schemas.openxmlformats.org/officeDocument/2006/relationships/hyperlink" Target="https://www.statisticalpert.com/contact-me/" TargetMode="External"/><Relationship Id="rId6" Type="http://schemas.openxmlformats.org/officeDocument/2006/relationships/hyperlink" Target="https://twitter.com/StatisticalPERT" TargetMode="External"/><Relationship Id="rId5" Type="http://schemas.openxmlformats.org/officeDocument/2006/relationships/hyperlink" Target="https://www.youtube.com/statisticalpert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app.pluralsight.com/library/courses/estimate-projects-products/table-of-contents" TargetMode="External"/><Relationship Id="rId9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collabinart.com/" TargetMode="External"/><Relationship Id="rId1" Type="http://schemas.openxmlformats.org/officeDocument/2006/relationships/hyperlink" Target="http://www.pluralsight.com/courses/estimate-projects-using-statistics-and-excel" TargetMode="External"/><Relationship Id="rId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pp.pluralsight.com/library/courses/estimate-projects-products/table-of-contents" TargetMode="External"/><Relationship Id="rId13" Type="http://schemas.openxmlformats.org/officeDocument/2006/relationships/hyperlink" Target="https://www.ncbi.nlm.nih.gov/pubmed/32150748" TargetMode="External"/><Relationship Id="rId3" Type="http://schemas.openxmlformats.org/officeDocument/2006/relationships/hyperlink" Target="https://www.youtube.com/statisticalpert/" TargetMode="External"/><Relationship Id="rId7" Type="http://schemas.openxmlformats.org/officeDocument/2006/relationships/hyperlink" Target="https://www.linkedin.com/in/famousdavis/" TargetMode="External"/><Relationship Id="rId12" Type="http://schemas.openxmlformats.org/officeDocument/2006/relationships/hyperlink" Target="https://www.cdc.gov/coronavirus/2019-ncov/hcp/faq.html" TargetMode="External"/><Relationship Id="rId17" Type="http://schemas.openxmlformats.org/officeDocument/2006/relationships/comments" Target="../comments1.xml"/><Relationship Id="rId2" Type="http://schemas.openxmlformats.org/officeDocument/2006/relationships/hyperlink" Target="https://twitter.com/StatisticalPERT" TargetMode="External"/><Relationship Id="rId16" Type="http://schemas.openxmlformats.org/officeDocument/2006/relationships/vmlDrawing" Target="../drawings/vmlDrawing1.vml"/><Relationship Id="rId1" Type="http://schemas.openxmlformats.org/officeDocument/2006/relationships/hyperlink" Target="https://www.youtube.com/statisticalpert" TargetMode="External"/><Relationship Id="rId6" Type="http://schemas.openxmlformats.org/officeDocument/2006/relationships/hyperlink" Target="https://twitter.com/StatisticalPERT" TargetMode="External"/><Relationship Id="rId11" Type="http://schemas.openxmlformats.org/officeDocument/2006/relationships/hyperlink" Target="https://www.who.int/news-room/q-a-detail/q-a-coronaviruses" TargetMode="External"/><Relationship Id="rId5" Type="http://schemas.openxmlformats.org/officeDocument/2006/relationships/hyperlink" Target="https://www.statisticalpert.com/" TargetMode="External"/><Relationship Id="rId15" Type="http://schemas.openxmlformats.org/officeDocument/2006/relationships/drawing" Target="../drawings/drawing2.xml"/><Relationship Id="rId10" Type="http://schemas.openxmlformats.org/officeDocument/2006/relationships/hyperlink" Target="https://annals.org/aim/fullarticle/2762808/incubation-period-coronavirus-disease-2019-covid-19-from-publicly-reported" TargetMode="External"/><Relationship Id="rId4" Type="http://schemas.openxmlformats.org/officeDocument/2006/relationships/hyperlink" Target="http://www.pluralsight.com/courses/estimate-projects-using-statistics-and-excel" TargetMode="External"/><Relationship Id="rId9" Type="http://schemas.openxmlformats.org/officeDocument/2006/relationships/hyperlink" Target="https://www.gnu.org/licenses/" TargetMode="External"/><Relationship Id="rId1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app.pluralsight.com/library/courses/estimate-projects-products/table-of-contents" TargetMode="External"/><Relationship Id="rId13" Type="http://schemas.openxmlformats.org/officeDocument/2006/relationships/hyperlink" Target="https://www.ncbi.nlm.nih.gov/pubmed/32150748" TargetMode="External"/><Relationship Id="rId3" Type="http://schemas.openxmlformats.org/officeDocument/2006/relationships/hyperlink" Target="https://www.youtube.com/statisticalpert/" TargetMode="External"/><Relationship Id="rId7" Type="http://schemas.openxmlformats.org/officeDocument/2006/relationships/hyperlink" Target="https://www.linkedin.com/in/famousdavis/" TargetMode="External"/><Relationship Id="rId12" Type="http://schemas.openxmlformats.org/officeDocument/2006/relationships/hyperlink" Target="https://www.cdc.gov/coronavirus/2019-ncov/hcp/faq.html" TargetMode="External"/><Relationship Id="rId2" Type="http://schemas.openxmlformats.org/officeDocument/2006/relationships/hyperlink" Target="https://twitter.com/StatisticalPERT" TargetMode="External"/><Relationship Id="rId1" Type="http://schemas.openxmlformats.org/officeDocument/2006/relationships/hyperlink" Target="https://www.youtube.com/statisticalpert" TargetMode="External"/><Relationship Id="rId6" Type="http://schemas.openxmlformats.org/officeDocument/2006/relationships/hyperlink" Target="https://twitter.com/StatisticalPERT" TargetMode="External"/><Relationship Id="rId11" Type="http://schemas.openxmlformats.org/officeDocument/2006/relationships/hyperlink" Target="https://www.who.int/news-room/q-a-detail/q-a-coronaviruses" TargetMode="External"/><Relationship Id="rId5" Type="http://schemas.openxmlformats.org/officeDocument/2006/relationships/hyperlink" Target="https://www.statisticalpert.com/" TargetMode="External"/><Relationship Id="rId15" Type="http://schemas.openxmlformats.org/officeDocument/2006/relationships/drawing" Target="../drawings/drawing3.xml"/><Relationship Id="rId10" Type="http://schemas.openxmlformats.org/officeDocument/2006/relationships/hyperlink" Target="https://annals.org/aim/fullarticle/2762808/incubation-period-coronavirus-disease-2019-covid-19-from-publicly-reported" TargetMode="External"/><Relationship Id="rId4" Type="http://schemas.openxmlformats.org/officeDocument/2006/relationships/hyperlink" Target="http://www.pluralsight.com/courses/estimate-projects-using-statistics-and-excel" TargetMode="External"/><Relationship Id="rId9" Type="http://schemas.openxmlformats.org/officeDocument/2006/relationships/hyperlink" Target="https://www.gnu.org/licenses/" TargetMode="External"/><Relationship Id="rId1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app.pluralsight.com/library/courses/estimate-projects-products/table-of-contents" TargetMode="External"/><Relationship Id="rId3" Type="http://schemas.openxmlformats.org/officeDocument/2006/relationships/hyperlink" Target="https://www.youtube.com/statisticalpert/" TargetMode="External"/><Relationship Id="rId7" Type="http://schemas.openxmlformats.org/officeDocument/2006/relationships/hyperlink" Target="https://www.linkedin.com/in/famousdavis/" TargetMode="External"/><Relationship Id="rId2" Type="http://schemas.openxmlformats.org/officeDocument/2006/relationships/hyperlink" Target="https://twitter.com/StatisticalPERT" TargetMode="External"/><Relationship Id="rId1" Type="http://schemas.openxmlformats.org/officeDocument/2006/relationships/hyperlink" Target="https://www.youtube.com/statisticalpert" TargetMode="External"/><Relationship Id="rId6" Type="http://schemas.openxmlformats.org/officeDocument/2006/relationships/hyperlink" Target="https://twitter.com/StatisticalPERT" TargetMode="External"/><Relationship Id="rId5" Type="http://schemas.openxmlformats.org/officeDocument/2006/relationships/hyperlink" Target="https://www.statisticalpert.com/" TargetMode="External"/><Relationship Id="rId10" Type="http://schemas.openxmlformats.org/officeDocument/2006/relationships/drawing" Target="../drawings/drawing4.xml"/><Relationship Id="rId4" Type="http://schemas.openxmlformats.org/officeDocument/2006/relationships/hyperlink" Target="http://www.pluralsight.com/courses/estimate-projects-using-statistics-and-excel" TargetMode="External"/><Relationship Id="rId9" Type="http://schemas.openxmlformats.org/officeDocument/2006/relationships/hyperlink" Target="https://www.gnu.org/licenses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app.pluralsight.com/library/courses/estimate-projects-products/table-of-contents" TargetMode="External"/><Relationship Id="rId3" Type="http://schemas.openxmlformats.org/officeDocument/2006/relationships/hyperlink" Target="https://www.youtube.com/statisticalpert/" TargetMode="External"/><Relationship Id="rId7" Type="http://schemas.openxmlformats.org/officeDocument/2006/relationships/hyperlink" Target="https://www.linkedin.com/in/famousdavis/" TargetMode="External"/><Relationship Id="rId2" Type="http://schemas.openxmlformats.org/officeDocument/2006/relationships/hyperlink" Target="https://twitter.com/StatisticalPERT" TargetMode="External"/><Relationship Id="rId1" Type="http://schemas.openxmlformats.org/officeDocument/2006/relationships/hyperlink" Target="https://www.youtube.com/statisticalpert" TargetMode="External"/><Relationship Id="rId6" Type="http://schemas.openxmlformats.org/officeDocument/2006/relationships/hyperlink" Target="https://twitter.com/StatisticalPERT" TargetMode="External"/><Relationship Id="rId5" Type="http://schemas.openxmlformats.org/officeDocument/2006/relationships/hyperlink" Target="https://www.statisticalpert.com/" TargetMode="External"/><Relationship Id="rId10" Type="http://schemas.openxmlformats.org/officeDocument/2006/relationships/drawing" Target="../drawings/drawing5.xml"/><Relationship Id="rId4" Type="http://schemas.openxmlformats.org/officeDocument/2006/relationships/hyperlink" Target="http://www.pluralsight.com/courses/estimate-projects-using-statistics-and-excel" TargetMode="External"/><Relationship Id="rId9" Type="http://schemas.openxmlformats.org/officeDocument/2006/relationships/hyperlink" Target="https://www.gnu.org/licenses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app.pluralsight.com/library/courses/estimate-projects-products/table-of-contents" TargetMode="External"/><Relationship Id="rId3" Type="http://schemas.openxmlformats.org/officeDocument/2006/relationships/hyperlink" Target="https://www.youtube.com/statisticalpert/" TargetMode="External"/><Relationship Id="rId7" Type="http://schemas.openxmlformats.org/officeDocument/2006/relationships/hyperlink" Target="https://www.linkedin.com/in/famousdavis/" TargetMode="External"/><Relationship Id="rId2" Type="http://schemas.openxmlformats.org/officeDocument/2006/relationships/hyperlink" Target="https://twitter.com/StatisticalPERT" TargetMode="External"/><Relationship Id="rId1" Type="http://schemas.openxmlformats.org/officeDocument/2006/relationships/hyperlink" Target="https://www.youtube.com/statisticalpert" TargetMode="External"/><Relationship Id="rId6" Type="http://schemas.openxmlformats.org/officeDocument/2006/relationships/hyperlink" Target="https://twitter.com/StatisticalPERT" TargetMode="External"/><Relationship Id="rId11" Type="http://schemas.openxmlformats.org/officeDocument/2006/relationships/drawing" Target="../drawings/drawing6.xml"/><Relationship Id="rId5" Type="http://schemas.openxmlformats.org/officeDocument/2006/relationships/hyperlink" Target="https://www.statisticalpert.com/" TargetMode="External"/><Relationship Id="rId10" Type="http://schemas.openxmlformats.org/officeDocument/2006/relationships/printerSettings" Target="../printerSettings/printerSettings4.bin"/><Relationship Id="rId4" Type="http://schemas.openxmlformats.org/officeDocument/2006/relationships/hyperlink" Target="http://www.pluralsight.com/courses/estimate-projects-using-statistics-and-excel" TargetMode="External"/><Relationship Id="rId9" Type="http://schemas.openxmlformats.org/officeDocument/2006/relationships/hyperlink" Target="https://www.gnu.org/licenses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app.pluralsight.com/library/courses/estimate-projects-products/table-of-contents" TargetMode="External"/><Relationship Id="rId3" Type="http://schemas.openxmlformats.org/officeDocument/2006/relationships/hyperlink" Target="https://www.youtube.com/statisticalpert/" TargetMode="External"/><Relationship Id="rId7" Type="http://schemas.openxmlformats.org/officeDocument/2006/relationships/hyperlink" Target="https://www.linkedin.com/in/famousdavis/" TargetMode="External"/><Relationship Id="rId2" Type="http://schemas.openxmlformats.org/officeDocument/2006/relationships/hyperlink" Target="https://twitter.com/StatisticalPERT" TargetMode="External"/><Relationship Id="rId1" Type="http://schemas.openxmlformats.org/officeDocument/2006/relationships/hyperlink" Target="https://www.youtube.com/statisticalpert" TargetMode="External"/><Relationship Id="rId6" Type="http://schemas.openxmlformats.org/officeDocument/2006/relationships/hyperlink" Target="https://twitter.com/StatisticalPERT" TargetMode="External"/><Relationship Id="rId5" Type="http://schemas.openxmlformats.org/officeDocument/2006/relationships/hyperlink" Target="https://www.statisticalpert.com/" TargetMode="External"/><Relationship Id="rId10" Type="http://schemas.openxmlformats.org/officeDocument/2006/relationships/drawing" Target="../drawings/drawing7.xml"/><Relationship Id="rId4" Type="http://schemas.openxmlformats.org/officeDocument/2006/relationships/hyperlink" Target="http://www.pluralsight.com/courses/estimate-projects-using-statistics-and-excel" TargetMode="External"/><Relationship Id="rId9" Type="http://schemas.openxmlformats.org/officeDocument/2006/relationships/hyperlink" Target="https://www.gnu.org/licenses/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app.pluralsight.com/library/courses/estimate-projects-products/table-of-contents" TargetMode="External"/><Relationship Id="rId3" Type="http://schemas.openxmlformats.org/officeDocument/2006/relationships/hyperlink" Target="https://www.youtube.com/statisticalpert/" TargetMode="External"/><Relationship Id="rId7" Type="http://schemas.openxmlformats.org/officeDocument/2006/relationships/hyperlink" Target="https://www.linkedin.com/in/famousdavis/" TargetMode="External"/><Relationship Id="rId2" Type="http://schemas.openxmlformats.org/officeDocument/2006/relationships/hyperlink" Target="https://twitter.com/StatisticalPERT" TargetMode="External"/><Relationship Id="rId1" Type="http://schemas.openxmlformats.org/officeDocument/2006/relationships/hyperlink" Target="https://www.youtube.com/statisticalpert" TargetMode="External"/><Relationship Id="rId6" Type="http://schemas.openxmlformats.org/officeDocument/2006/relationships/hyperlink" Target="https://twitter.com/StatisticalPERT" TargetMode="External"/><Relationship Id="rId5" Type="http://schemas.openxmlformats.org/officeDocument/2006/relationships/hyperlink" Target="https://www.statisticalpert.com/" TargetMode="External"/><Relationship Id="rId10" Type="http://schemas.openxmlformats.org/officeDocument/2006/relationships/drawing" Target="../drawings/drawing8.xml"/><Relationship Id="rId4" Type="http://schemas.openxmlformats.org/officeDocument/2006/relationships/hyperlink" Target="http://www.pluralsight.com/courses/estimate-projects-using-statistics-and-excel" TargetMode="External"/><Relationship Id="rId9" Type="http://schemas.openxmlformats.org/officeDocument/2006/relationships/hyperlink" Target="https://www.gnu.org/licenses/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app.pluralsight.com/library/courses/estimate-projects-products/table-of-contents" TargetMode="External"/><Relationship Id="rId3" Type="http://schemas.openxmlformats.org/officeDocument/2006/relationships/hyperlink" Target="https://www.youtube.com/statisticalpert/" TargetMode="External"/><Relationship Id="rId7" Type="http://schemas.openxmlformats.org/officeDocument/2006/relationships/hyperlink" Target="https://www.linkedin.com/in/famousdavis/" TargetMode="External"/><Relationship Id="rId2" Type="http://schemas.openxmlformats.org/officeDocument/2006/relationships/hyperlink" Target="https://twitter.com/StatisticalPERT" TargetMode="External"/><Relationship Id="rId1" Type="http://schemas.openxmlformats.org/officeDocument/2006/relationships/hyperlink" Target="https://www.youtube.com/statisticalpert" TargetMode="External"/><Relationship Id="rId6" Type="http://schemas.openxmlformats.org/officeDocument/2006/relationships/hyperlink" Target="https://twitter.com/StatisticalPERT" TargetMode="External"/><Relationship Id="rId5" Type="http://schemas.openxmlformats.org/officeDocument/2006/relationships/hyperlink" Target="https://www.statisticalpert.com/" TargetMode="External"/><Relationship Id="rId10" Type="http://schemas.openxmlformats.org/officeDocument/2006/relationships/drawing" Target="../drawings/drawing9.xml"/><Relationship Id="rId4" Type="http://schemas.openxmlformats.org/officeDocument/2006/relationships/hyperlink" Target="http://www.pluralsight.com/courses/estimate-projects-using-statistics-and-excel" TargetMode="External"/><Relationship Id="rId9" Type="http://schemas.openxmlformats.org/officeDocument/2006/relationships/hyperlink" Target="https://www.gnu.org/licens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showGridLines="0" showRowColHeaders="0" tabSelected="1" workbookViewId="0">
      <pane ySplit="2" topLeftCell="A3" activePane="bottomLeft" state="frozen"/>
      <selection pane="bottomLeft" activeCell="B4" sqref="B4"/>
    </sheetView>
  </sheetViews>
  <sheetFormatPr defaultColWidth="9" defaultRowHeight="15" x14ac:dyDescent="0.25"/>
  <cols>
    <col min="1" max="1" width="9" style="75"/>
    <col min="2" max="2" width="97.5703125" style="75" customWidth="1"/>
    <col min="3" max="16384" width="9" style="75"/>
  </cols>
  <sheetData>
    <row r="1" spans="1:4" x14ac:dyDescent="0.25">
      <c r="A1" s="31"/>
      <c r="B1" s="31"/>
    </row>
    <row r="2" spans="1:4" ht="28.5" x14ac:dyDescent="0.45">
      <c r="A2" s="31"/>
      <c r="B2" s="33" t="s">
        <v>85</v>
      </c>
    </row>
    <row r="3" spans="1:4" x14ac:dyDescent="0.25">
      <c r="A3" s="31"/>
      <c r="B3" s="31"/>
    </row>
    <row r="4" spans="1:4" x14ac:dyDescent="0.25">
      <c r="A4" s="31"/>
      <c r="B4" s="115" t="s">
        <v>680</v>
      </c>
    </row>
    <row r="5" spans="1:4" x14ac:dyDescent="0.25">
      <c r="A5" s="31"/>
      <c r="B5" s="31"/>
    </row>
    <row r="6" spans="1:4" ht="17.25" x14ac:dyDescent="0.3">
      <c r="A6" s="31"/>
      <c r="B6" s="31" t="s">
        <v>86</v>
      </c>
      <c r="D6" s="83" t="s">
        <v>107</v>
      </c>
    </row>
    <row r="7" spans="1:4" x14ac:dyDescent="0.25">
      <c r="A7" s="31"/>
      <c r="B7" s="31" t="s">
        <v>79</v>
      </c>
      <c r="D7" s="84" t="s">
        <v>108</v>
      </c>
    </row>
    <row r="8" spans="1:4" x14ac:dyDescent="0.25">
      <c r="A8" s="31"/>
      <c r="B8" s="31" t="s">
        <v>54</v>
      </c>
    </row>
    <row r="9" spans="1:4" x14ac:dyDescent="0.25">
      <c r="A9" s="31"/>
      <c r="B9" s="31"/>
    </row>
    <row r="10" spans="1:4" ht="17.25" x14ac:dyDescent="0.3">
      <c r="A10" s="31"/>
      <c r="B10" s="31" t="s">
        <v>87</v>
      </c>
      <c r="D10" s="85" t="s">
        <v>109</v>
      </c>
    </row>
    <row r="11" spans="1:4" x14ac:dyDescent="0.25">
      <c r="A11" s="31"/>
      <c r="B11" s="31" t="s">
        <v>82</v>
      </c>
      <c r="D11" s="84" t="s">
        <v>110</v>
      </c>
    </row>
    <row r="12" spans="1:4" x14ac:dyDescent="0.25">
      <c r="A12" s="31"/>
      <c r="B12" s="31" t="s">
        <v>88</v>
      </c>
    </row>
    <row r="13" spans="1:4" x14ac:dyDescent="0.25">
      <c r="A13" s="31"/>
      <c r="B13" s="31" t="s">
        <v>83</v>
      </c>
    </row>
    <row r="14" spans="1:4" x14ac:dyDescent="0.25">
      <c r="A14" s="31"/>
      <c r="B14" s="31"/>
    </row>
    <row r="15" spans="1:4" x14ac:dyDescent="0.25">
      <c r="A15" s="31"/>
      <c r="B15" s="31" t="s">
        <v>55</v>
      </c>
    </row>
    <row r="16" spans="1:4" x14ac:dyDescent="0.25">
      <c r="A16" s="31"/>
      <c r="B16" s="34" t="s">
        <v>90</v>
      </c>
    </row>
    <row r="17" spans="1:8" x14ac:dyDescent="0.25">
      <c r="A17" s="31"/>
      <c r="B17" s="31" t="s">
        <v>89</v>
      </c>
    </row>
    <row r="18" spans="1:8" x14ac:dyDescent="0.25">
      <c r="A18" s="31"/>
      <c r="B18" s="31" t="s">
        <v>84</v>
      </c>
    </row>
    <row r="19" spans="1:8" x14ac:dyDescent="0.25">
      <c r="A19" s="31"/>
      <c r="B19" s="31"/>
    </row>
    <row r="20" spans="1:8" x14ac:dyDescent="0.25">
      <c r="A20" s="31"/>
      <c r="B20" s="31" t="s">
        <v>64</v>
      </c>
    </row>
    <row r="21" spans="1:8" x14ac:dyDescent="0.25">
      <c r="A21" s="31"/>
      <c r="B21" s="31" t="s">
        <v>67</v>
      </c>
    </row>
    <row r="22" spans="1:8" x14ac:dyDescent="0.25">
      <c r="A22" s="31"/>
      <c r="B22" s="31" t="s">
        <v>56</v>
      </c>
    </row>
    <row r="23" spans="1:8" x14ac:dyDescent="0.25">
      <c r="A23" s="31"/>
      <c r="B23" s="31"/>
    </row>
    <row r="24" spans="1:8" x14ac:dyDescent="0.25">
      <c r="A24" s="31"/>
      <c r="B24" s="31" t="s">
        <v>57</v>
      </c>
      <c r="D24" s="86" t="s">
        <v>113</v>
      </c>
    </row>
    <row r="25" spans="1:8" x14ac:dyDescent="0.25">
      <c r="A25" s="31"/>
      <c r="B25" s="34" t="s">
        <v>58</v>
      </c>
      <c r="D25" s="86"/>
    </row>
    <row r="26" spans="1:8" x14ac:dyDescent="0.25">
      <c r="A26" s="31"/>
      <c r="B26" s="31"/>
      <c r="D26" s="86" t="s">
        <v>111</v>
      </c>
    </row>
    <row r="27" spans="1:8" x14ac:dyDescent="0.25">
      <c r="A27" s="31"/>
      <c r="B27" s="35" t="str">
        <f>CONCATENATE("Version ",'Change Log'!$B$3," – © 2015-",YEAR('Change Log'!$A$3),", William W. Davis, MSPM, PMP")</f>
        <v>Version 2.1.covid19.3a – © 2015-2020, William W. Davis, MSPM, PMP</v>
      </c>
      <c r="C27" s="76"/>
      <c r="D27" s="86" t="s">
        <v>641</v>
      </c>
      <c r="H27" s="76"/>
    </row>
    <row r="28" spans="1:8" x14ac:dyDescent="0.25">
      <c r="A28" s="31"/>
      <c r="B28" s="74" t="s">
        <v>92</v>
      </c>
      <c r="C28" s="77"/>
      <c r="D28" s="86" t="s">
        <v>112</v>
      </c>
      <c r="E28" s="77"/>
      <c r="F28" s="77"/>
      <c r="G28" s="77"/>
      <c r="H28" s="77"/>
    </row>
    <row r="29" spans="1:8" x14ac:dyDescent="0.25">
      <c r="A29" s="31"/>
      <c r="B29" s="74" t="s">
        <v>91</v>
      </c>
      <c r="C29" s="77"/>
      <c r="D29" s="86" t="s">
        <v>643</v>
      </c>
      <c r="H29" s="76"/>
    </row>
    <row r="30" spans="1:8" x14ac:dyDescent="0.25">
      <c r="A30" s="31"/>
      <c r="B30" s="74" t="s">
        <v>80</v>
      </c>
      <c r="C30" s="77"/>
      <c r="D30" s="86"/>
      <c r="H30" s="76"/>
    </row>
    <row r="31" spans="1:8" x14ac:dyDescent="0.25">
      <c r="A31" s="31"/>
      <c r="B31" s="74" t="s">
        <v>103</v>
      </c>
      <c r="C31" s="77"/>
      <c r="D31" s="86"/>
      <c r="H31" s="76"/>
    </row>
    <row r="32" spans="1:8" x14ac:dyDescent="0.25">
      <c r="A32" s="31"/>
      <c r="B32" s="74" t="s">
        <v>81</v>
      </c>
      <c r="C32" s="77"/>
      <c r="D32" s="77"/>
      <c r="H32" s="76"/>
    </row>
    <row r="33" spans="1:8" x14ac:dyDescent="0.25">
      <c r="A33" s="31"/>
      <c r="B33" s="78" t="s">
        <v>104</v>
      </c>
      <c r="C33" s="77"/>
      <c r="D33" s="77"/>
      <c r="H33" s="76"/>
    </row>
    <row r="34" spans="1:8" x14ac:dyDescent="0.25">
      <c r="A34" s="31"/>
      <c r="B34" s="78" t="s">
        <v>78</v>
      </c>
      <c r="C34" s="76"/>
      <c r="H34" s="76"/>
    </row>
    <row r="35" spans="1:8" x14ac:dyDescent="0.25">
      <c r="A35" s="31"/>
      <c r="B35" s="78" t="s">
        <v>105</v>
      </c>
      <c r="C35" s="76"/>
      <c r="H35" s="76"/>
    </row>
    <row r="36" spans="1:8" x14ac:dyDescent="0.25">
      <c r="A36" s="31"/>
      <c r="B36" s="78" t="s">
        <v>106</v>
      </c>
      <c r="C36" s="76"/>
      <c r="H36" s="76"/>
    </row>
    <row r="37" spans="1:8" x14ac:dyDescent="0.25">
      <c r="A37" s="31"/>
      <c r="B37" s="78" t="s">
        <v>638</v>
      </c>
      <c r="C37" s="76"/>
      <c r="H37" s="76"/>
    </row>
    <row r="38" spans="1:8" x14ac:dyDescent="0.25">
      <c r="A38" s="31"/>
      <c r="B38" s="78" t="s">
        <v>639</v>
      </c>
      <c r="C38" s="76"/>
      <c r="H38" s="76"/>
    </row>
    <row r="39" spans="1:8" x14ac:dyDescent="0.25">
      <c r="A39" s="31"/>
      <c r="B39" s="78"/>
      <c r="C39" s="76"/>
      <c r="H39" s="76"/>
    </row>
    <row r="40" spans="1:8" x14ac:dyDescent="0.25">
      <c r="A40" s="31"/>
      <c r="B40" s="78" t="s">
        <v>640</v>
      </c>
      <c r="C40" s="76"/>
      <c r="H40" s="76"/>
    </row>
    <row r="41" spans="1:8" x14ac:dyDescent="0.25">
      <c r="A41" s="35"/>
      <c r="B41" s="78" t="s">
        <v>77</v>
      </c>
      <c r="C41" s="76"/>
      <c r="H41" s="76"/>
    </row>
    <row r="42" spans="1:8" x14ac:dyDescent="0.25">
      <c r="A42" s="31"/>
      <c r="B42" s="100" t="s">
        <v>642</v>
      </c>
    </row>
    <row r="43" spans="1:8" x14ac:dyDescent="0.25">
      <c r="A43" s="31"/>
      <c r="B43" s="31"/>
    </row>
  </sheetData>
  <hyperlinks>
    <hyperlink ref="B25" r:id="rId1" xr:uid="{00000000-0004-0000-0000-000002000000}"/>
    <hyperlink ref="B16" r:id="rId2" display="a Quick Start guide for Statistical PERT® - Beta Edition.  The Quick Start guide explains the" xr:uid="{00000000-0004-0000-0000-000005000000}"/>
    <hyperlink ref="B28" r:id="rId3" display="Download more FREE Statistical PERT templates at https://www.statisticalpert.com" xr:uid="{E48E2655-9B33-4236-9813-AE598E60F39D}"/>
    <hyperlink ref="B29" r:id="rId4" xr:uid="{E31B6D7C-CB51-4743-A2E7-7C53BA357E0C}"/>
    <hyperlink ref="B30" r:id="rId5" xr:uid="{0D998F28-5A27-47C8-B2B1-02BFD6EE354A}"/>
    <hyperlink ref="B32" r:id="rId6" xr:uid="{E71E39B7-EE9A-4F37-98C0-9F72BF5312F6}"/>
    <hyperlink ref="B31" r:id="rId7" display="Connect with me on LinkedIn" xr:uid="{960B1E18-E160-4D92-8838-83F2864E275D}"/>
    <hyperlink ref="B42" r:id="rId8" display="See the GNU General Public License for more details (http://www.gnu.org/licenses/)." xr:uid="{09F55D51-5665-4FE8-A1E6-E1B6379C7C06}"/>
  </hyperlinks>
  <pageMargins left="0.7" right="0.7" top="0.75" bottom="0.75" header="0.3" footer="0.3"/>
  <pageSetup orientation="portrait" horizontalDpi="0" verticalDpi="0" r:id="rId9"/>
  <drawing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62874-5ABD-466D-866A-E96C275E7FE0}">
  <dimension ref="A1:G32"/>
  <sheetViews>
    <sheetView showRowColHeaders="0" workbookViewId="0">
      <selection activeCell="F27" sqref="F27"/>
    </sheetView>
  </sheetViews>
  <sheetFormatPr defaultRowHeight="15" x14ac:dyDescent="0.25"/>
  <cols>
    <col min="1" max="16384" width="9.140625" style="75"/>
  </cols>
  <sheetData>
    <row r="1" spans="1:5" ht="28.5" x14ac:dyDescent="0.45">
      <c r="A1" s="105" t="s">
        <v>659</v>
      </c>
    </row>
    <row r="3" spans="1:5" x14ac:dyDescent="0.25">
      <c r="E3" s="106" t="s">
        <v>644</v>
      </c>
    </row>
    <row r="4" spans="1:5" ht="15.75" x14ac:dyDescent="0.25">
      <c r="E4" s="106" t="s">
        <v>645</v>
      </c>
    </row>
    <row r="5" spans="1:5" x14ac:dyDescent="0.25">
      <c r="E5" s="106"/>
    </row>
    <row r="6" spans="1:5" x14ac:dyDescent="0.25">
      <c r="E6" s="106" t="s">
        <v>646</v>
      </c>
    </row>
    <row r="7" spans="1:5" x14ac:dyDescent="0.25">
      <c r="E7" s="106" t="s">
        <v>647</v>
      </c>
    </row>
    <row r="8" spans="1:5" x14ac:dyDescent="0.25">
      <c r="E8" s="106" t="s">
        <v>648</v>
      </c>
    </row>
    <row r="9" spans="1:5" x14ac:dyDescent="0.25">
      <c r="E9" s="106" t="s">
        <v>649</v>
      </c>
    </row>
    <row r="10" spans="1:5" x14ac:dyDescent="0.25">
      <c r="E10" s="106"/>
    </row>
    <row r="11" spans="1:5" x14ac:dyDescent="0.25">
      <c r="E11" s="106" t="s">
        <v>650</v>
      </c>
    </row>
    <row r="12" spans="1:5" x14ac:dyDescent="0.25">
      <c r="E12" s="106" t="s">
        <v>651</v>
      </c>
    </row>
    <row r="13" spans="1:5" x14ac:dyDescent="0.25">
      <c r="E13" s="106" t="s">
        <v>652</v>
      </c>
    </row>
    <row r="14" spans="1:5" x14ac:dyDescent="0.25">
      <c r="E14" s="106" t="s">
        <v>653</v>
      </c>
    </row>
    <row r="15" spans="1:5" x14ac:dyDescent="0.25">
      <c r="E15" s="107" t="s">
        <v>654</v>
      </c>
    </row>
    <row r="16" spans="1:5" x14ac:dyDescent="0.25">
      <c r="E16" s="106"/>
    </row>
    <row r="17" spans="1:7" x14ac:dyDescent="0.25">
      <c r="E17" s="144" t="s">
        <v>655</v>
      </c>
      <c r="F17" s="144"/>
      <c r="G17" s="144"/>
    </row>
    <row r="18" spans="1:7" x14ac:dyDescent="0.25">
      <c r="E18" s="106" t="s">
        <v>656</v>
      </c>
    </row>
    <row r="24" spans="1:7" x14ac:dyDescent="0.25">
      <c r="A24" s="76"/>
      <c r="F24" s="76"/>
    </row>
    <row r="25" spans="1:7" x14ac:dyDescent="0.25">
      <c r="A25" s="77"/>
      <c r="B25" s="77"/>
      <c r="C25" s="77"/>
      <c r="D25" s="77"/>
      <c r="E25" s="77"/>
      <c r="F25" s="77"/>
    </row>
    <row r="26" spans="1:7" x14ac:dyDescent="0.25">
      <c r="A26" s="77"/>
      <c r="B26" s="77"/>
      <c r="F26" s="76"/>
    </row>
    <row r="27" spans="1:7" x14ac:dyDescent="0.25">
      <c r="A27" s="77"/>
      <c r="B27" s="77"/>
      <c r="F27" s="76"/>
    </row>
    <row r="28" spans="1:7" x14ac:dyDescent="0.25">
      <c r="A28" s="77"/>
      <c r="B28" s="77"/>
      <c r="F28" s="76"/>
    </row>
    <row r="30" spans="1:7" x14ac:dyDescent="0.25">
      <c r="A30" s="108" t="s">
        <v>660</v>
      </c>
    </row>
    <row r="31" spans="1:7" x14ac:dyDescent="0.25">
      <c r="A31" s="109" t="s">
        <v>657</v>
      </c>
    </row>
    <row r="32" spans="1:7" x14ac:dyDescent="0.25">
      <c r="A32" s="109" t="s">
        <v>658</v>
      </c>
    </row>
  </sheetData>
  <mergeCells count="1">
    <mergeCell ref="E17:G17"/>
  </mergeCells>
  <hyperlinks>
    <hyperlink ref="A26:B26" r:id="rId1" display="Take a Pluralsight course on Statistical PERT" xr:uid="{8E2B553B-C1A6-4146-947F-A5864B92D460}"/>
    <hyperlink ref="E17:G17" r:id="rId2" display="Visit the Collabinart website" xr:uid="{7C5DD4ED-307B-457A-A367-71FDA7028A6D}"/>
  </hyperlinks>
  <pageMargins left="0.7" right="0.7" top="0.75" bottom="0.75" header="0.3" footer="0.3"/>
  <pageSetup orientation="portrait" horizontalDpi="0" verticalDpi="0" r:id="rId3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1"/>
  <sheetViews>
    <sheetView showGridLines="0" workbookViewId="0">
      <selection activeCell="A3" sqref="A3"/>
    </sheetView>
  </sheetViews>
  <sheetFormatPr defaultRowHeight="15" x14ac:dyDescent="0.25"/>
  <cols>
    <col min="1" max="1" width="10.5703125" style="14" customWidth="1"/>
    <col min="2" max="2" width="15.140625" style="15" customWidth="1"/>
    <col min="3" max="3" width="132.7109375" style="10" customWidth="1"/>
  </cols>
  <sheetData>
    <row r="1" spans="1:3" ht="24.75" customHeight="1" x14ac:dyDescent="0.25">
      <c r="A1" s="110" t="s">
        <v>664</v>
      </c>
    </row>
    <row r="2" spans="1:3" x14ac:dyDescent="0.25">
      <c r="A2" s="12" t="s">
        <v>19</v>
      </c>
      <c r="B2" s="13" t="s">
        <v>20</v>
      </c>
      <c r="C2" s="11" t="s">
        <v>21</v>
      </c>
    </row>
    <row r="3" spans="1:3" x14ac:dyDescent="0.25">
      <c r="A3" s="87">
        <v>43905</v>
      </c>
      <c r="B3" s="88" t="s">
        <v>698</v>
      </c>
      <c r="C3" s="89" t="s">
        <v>699</v>
      </c>
    </row>
    <row r="4" spans="1:3" x14ac:dyDescent="0.25">
      <c r="A4" s="87">
        <v>43905</v>
      </c>
      <c r="B4" s="88" t="s">
        <v>689</v>
      </c>
      <c r="C4" s="89" t="s">
        <v>690</v>
      </c>
    </row>
    <row r="5" spans="1:3" x14ac:dyDescent="0.25">
      <c r="A5" s="87">
        <v>43902</v>
      </c>
      <c r="B5" s="88" t="s">
        <v>681</v>
      </c>
      <c r="C5" s="89" t="s">
        <v>682</v>
      </c>
    </row>
    <row r="6" spans="1:3" x14ac:dyDescent="0.25">
      <c r="A6" s="87">
        <v>43902</v>
      </c>
      <c r="B6" s="88" t="s">
        <v>678</v>
      </c>
      <c r="C6" s="89" t="s">
        <v>677</v>
      </c>
    </row>
    <row r="7" spans="1:3" x14ac:dyDescent="0.25">
      <c r="A7" s="87">
        <v>43876</v>
      </c>
      <c r="B7" s="88" t="s">
        <v>663</v>
      </c>
      <c r="C7" s="89" t="s">
        <v>671</v>
      </c>
    </row>
    <row r="8" spans="1:3" x14ac:dyDescent="0.25">
      <c r="A8" s="87">
        <v>43659</v>
      </c>
      <c r="B8" s="88" t="s">
        <v>661</v>
      </c>
      <c r="C8" s="89" t="s">
        <v>662</v>
      </c>
    </row>
    <row r="9" spans="1:3" x14ac:dyDescent="0.25">
      <c r="A9" s="79">
        <v>43543</v>
      </c>
      <c r="B9" s="80" t="s">
        <v>101</v>
      </c>
      <c r="C9" s="24" t="s">
        <v>102</v>
      </c>
    </row>
    <row r="10" spans="1:3" x14ac:dyDescent="0.25">
      <c r="A10" s="79">
        <v>43365</v>
      </c>
      <c r="B10" s="80" t="s">
        <v>99</v>
      </c>
      <c r="C10" s="24" t="s">
        <v>100</v>
      </c>
    </row>
    <row r="11" spans="1:3" x14ac:dyDescent="0.25">
      <c r="A11" s="79">
        <v>42795</v>
      </c>
      <c r="B11" s="80" t="s">
        <v>93</v>
      </c>
      <c r="C11" s="24" t="s">
        <v>97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76F17-FD6E-41C5-84AB-7F251F6572AF}">
  <dimension ref="A1:A676"/>
  <sheetViews>
    <sheetView showGridLines="0" showRowColHeaders="0" workbookViewId="0"/>
  </sheetViews>
  <sheetFormatPr defaultRowHeight="15" x14ac:dyDescent="0.25"/>
  <cols>
    <col min="1" max="1" width="9.140625" style="104"/>
  </cols>
  <sheetData>
    <row r="1" spans="1:1" x14ac:dyDescent="0.25">
      <c r="A1" s="102" t="s">
        <v>114</v>
      </c>
    </row>
    <row r="2" spans="1:1" x14ac:dyDescent="0.25">
      <c r="A2" s="102" t="s">
        <v>115</v>
      </c>
    </row>
    <row r="3" spans="1:1" x14ac:dyDescent="0.25">
      <c r="A3" s="102"/>
    </row>
    <row r="4" spans="1:1" x14ac:dyDescent="0.25">
      <c r="A4" s="102" t="s">
        <v>116</v>
      </c>
    </row>
    <row r="5" spans="1:1" x14ac:dyDescent="0.25">
      <c r="A5" s="102" t="s">
        <v>117</v>
      </c>
    </row>
    <row r="6" spans="1:1" x14ac:dyDescent="0.25">
      <c r="A6" s="102" t="s">
        <v>118</v>
      </c>
    </row>
    <row r="7" spans="1:1" x14ac:dyDescent="0.25">
      <c r="A7" s="102"/>
    </row>
    <row r="8" spans="1:1" x14ac:dyDescent="0.25">
      <c r="A8" s="102" t="s">
        <v>119</v>
      </c>
    </row>
    <row r="9" spans="1:1" x14ac:dyDescent="0.25">
      <c r="A9" s="102"/>
    </row>
    <row r="10" spans="1:1" x14ac:dyDescent="0.25">
      <c r="A10" s="102" t="s">
        <v>120</v>
      </c>
    </row>
    <row r="11" spans="1:1" x14ac:dyDescent="0.25">
      <c r="A11" s="102" t="s">
        <v>121</v>
      </c>
    </row>
    <row r="12" spans="1:1" x14ac:dyDescent="0.25">
      <c r="A12" s="102"/>
    </row>
    <row r="13" spans="1:1" x14ac:dyDescent="0.25">
      <c r="A13" s="102" t="s">
        <v>122</v>
      </c>
    </row>
    <row r="14" spans="1:1" x14ac:dyDescent="0.25">
      <c r="A14" s="102" t="s">
        <v>123</v>
      </c>
    </row>
    <row r="15" spans="1:1" x14ac:dyDescent="0.25">
      <c r="A15" s="102" t="s">
        <v>124</v>
      </c>
    </row>
    <row r="16" spans="1:1" x14ac:dyDescent="0.25">
      <c r="A16" s="102" t="s">
        <v>125</v>
      </c>
    </row>
    <row r="17" spans="1:1" x14ac:dyDescent="0.25">
      <c r="A17" s="102" t="s">
        <v>126</v>
      </c>
    </row>
    <row r="18" spans="1:1" x14ac:dyDescent="0.25">
      <c r="A18" s="102" t="s">
        <v>127</v>
      </c>
    </row>
    <row r="19" spans="1:1" x14ac:dyDescent="0.25">
      <c r="A19" s="102" t="s">
        <v>128</v>
      </c>
    </row>
    <row r="20" spans="1:1" x14ac:dyDescent="0.25">
      <c r="A20" s="102" t="s">
        <v>129</v>
      </c>
    </row>
    <row r="21" spans="1:1" x14ac:dyDescent="0.25">
      <c r="A21" s="102"/>
    </row>
    <row r="22" spans="1:1" x14ac:dyDescent="0.25">
      <c r="A22" s="102" t="s">
        <v>130</v>
      </c>
    </row>
    <row r="23" spans="1:1" x14ac:dyDescent="0.25">
      <c r="A23" s="102" t="s">
        <v>131</v>
      </c>
    </row>
    <row r="24" spans="1:1" x14ac:dyDescent="0.25">
      <c r="A24" s="102" t="s">
        <v>132</v>
      </c>
    </row>
    <row r="25" spans="1:1" x14ac:dyDescent="0.25">
      <c r="A25" s="102" t="s">
        <v>133</v>
      </c>
    </row>
    <row r="26" spans="1:1" x14ac:dyDescent="0.25">
      <c r="A26" s="102" t="s">
        <v>134</v>
      </c>
    </row>
    <row r="27" spans="1:1" x14ac:dyDescent="0.25">
      <c r="A27" s="102" t="s">
        <v>135</v>
      </c>
    </row>
    <row r="28" spans="1:1" x14ac:dyDescent="0.25">
      <c r="A28" s="102"/>
    </row>
    <row r="29" spans="1:1" x14ac:dyDescent="0.25">
      <c r="A29" s="102" t="s">
        <v>136</v>
      </c>
    </row>
    <row r="30" spans="1:1" x14ac:dyDescent="0.25">
      <c r="A30" s="102" t="s">
        <v>137</v>
      </c>
    </row>
    <row r="31" spans="1:1" x14ac:dyDescent="0.25">
      <c r="A31" s="102" t="s">
        <v>138</v>
      </c>
    </row>
    <row r="32" spans="1:1" x14ac:dyDescent="0.25">
      <c r="A32" s="102" t="s">
        <v>139</v>
      </c>
    </row>
    <row r="33" spans="1:1" x14ac:dyDescent="0.25">
      <c r="A33" s="102"/>
    </row>
    <row r="34" spans="1:1" x14ac:dyDescent="0.25">
      <c r="A34" s="102" t="s">
        <v>140</v>
      </c>
    </row>
    <row r="35" spans="1:1" x14ac:dyDescent="0.25">
      <c r="A35" s="102" t="s">
        <v>141</v>
      </c>
    </row>
    <row r="36" spans="1:1" x14ac:dyDescent="0.25">
      <c r="A36" s="102" t="s">
        <v>142</v>
      </c>
    </row>
    <row r="37" spans="1:1" x14ac:dyDescent="0.25">
      <c r="A37" s="102" t="s">
        <v>143</v>
      </c>
    </row>
    <row r="38" spans="1:1" x14ac:dyDescent="0.25">
      <c r="A38" s="102" t="s">
        <v>144</v>
      </c>
    </row>
    <row r="39" spans="1:1" x14ac:dyDescent="0.25">
      <c r="A39" s="102"/>
    </row>
    <row r="40" spans="1:1" x14ac:dyDescent="0.25">
      <c r="A40" s="102" t="s">
        <v>145</v>
      </c>
    </row>
    <row r="41" spans="1:1" x14ac:dyDescent="0.25">
      <c r="A41" s="102" t="s">
        <v>146</v>
      </c>
    </row>
    <row r="42" spans="1:1" x14ac:dyDescent="0.25">
      <c r="A42" s="102" t="s">
        <v>147</v>
      </c>
    </row>
    <row r="43" spans="1:1" x14ac:dyDescent="0.25">
      <c r="A43" s="102"/>
    </row>
    <row r="44" spans="1:1" x14ac:dyDescent="0.25">
      <c r="A44" s="102" t="s">
        <v>148</v>
      </c>
    </row>
    <row r="45" spans="1:1" x14ac:dyDescent="0.25">
      <c r="A45" s="102" t="s">
        <v>149</v>
      </c>
    </row>
    <row r="46" spans="1:1" x14ac:dyDescent="0.25">
      <c r="A46" s="102" t="s">
        <v>150</v>
      </c>
    </row>
    <row r="47" spans="1:1" x14ac:dyDescent="0.25">
      <c r="A47" s="102" t="s">
        <v>151</v>
      </c>
    </row>
    <row r="48" spans="1:1" x14ac:dyDescent="0.25">
      <c r="A48" s="102" t="s">
        <v>152</v>
      </c>
    </row>
    <row r="49" spans="1:1" x14ac:dyDescent="0.25">
      <c r="A49" s="102"/>
    </row>
    <row r="50" spans="1:1" x14ac:dyDescent="0.25">
      <c r="A50" s="102" t="s">
        <v>153</v>
      </c>
    </row>
    <row r="51" spans="1:1" x14ac:dyDescent="0.25">
      <c r="A51" s="102" t="s">
        <v>154</v>
      </c>
    </row>
    <row r="52" spans="1:1" x14ac:dyDescent="0.25">
      <c r="A52" s="102" t="s">
        <v>155</v>
      </c>
    </row>
    <row r="53" spans="1:1" x14ac:dyDescent="0.25">
      <c r="A53" s="102" t="s">
        <v>156</v>
      </c>
    </row>
    <row r="54" spans="1:1" x14ac:dyDescent="0.25">
      <c r="A54" s="102" t="s">
        <v>157</v>
      </c>
    </row>
    <row r="55" spans="1:1" x14ac:dyDescent="0.25">
      <c r="A55" s="102" t="s">
        <v>158</v>
      </c>
    </row>
    <row r="56" spans="1:1" x14ac:dyDescent="0.25">
      <c r="A56" s="102" t="s">
        <v>159</v>
      </c>
    </row>
    <row r="57" spans="1:1" x14ac:dyDescent="0.25">
      <c r="A57" s="102" t="s">
        <v>160</v>
      </c>
    </row>
    <row r="58" spans="1:1" x14ac:dyDescent="0.25">
      <c r="A58" s="102" t="s">
        <v>161</v>
      </c>
    </row>
    <row r="59" spans="1:1" x14ac:dyDescent="0.25">
      <c r="A59" s="102" t="s">
        <v>162</v>
      </c>
    </row>
    <row r="60" spans="1:1" x14ac:dyDescent="0.25">
      <c r="A60" s="102"/>
    </row>
    <row r="61" spans="1:1" x14ac:dyDescent="0.25">
      <c r="A61" s="102" t="s">
        <v>163</v>
      </c>
    </row>
    <row r="62" spans="1:1" x14ac:dyDescent="0.25">
      <c r="A62" s="102" t="s">
        <v>164</v>
      </c>
    </row>
    <row r="63" spans="1:1" x14ac:dyDescent="0.25">
      <c r="A63" s="102" t="s">
        <v>165</v>
      </c>
    </row>
    <row r="64" spans="1:1" x14ac:dyDescent="0.25">
      <c r="A64" s="102" t="s">
        <v>166</v>
      </c>
    </row>
    <row r="65" spans="1:1" x14ac:dyDescent="0.25">
      <c r="A65" s="102" t="s">
        <v>167</v>
      </c>
    </row>
    <row r="66" spans="1:1" x14ac:dyDescent="0.25">
      <c r="A66" s="102" t="s">
        <v>168</v>
      </c>
    </row>
    <row r="67" spans="1:1" x14ac:dyDescent="0.25">
      <c r="A67" s="102"/>
    </row>
    <row r="68" spans="1:1" x14ac:dyDescent="0.25">
      <c r="A68" s="102" t="s">
        <v>169</v>
      </c>
    </row>
    <row r="69" spans="1:1" x14ac:dyDescent="0.25">
      <c r="A69" s="102" t="s">
        <v>170</v>
      </c>
    </row>
    <row r="70" spans="1:1" x14ac:dyDescent="0.25">
      <c r="A70" s="102"/>
    </row>
    <row r="71" spans="1:1" x14ac:dyDescent="0.25">
      <c r="A71" s="102" t="s">
        <v>171</v>
      </c>
    </row>
    <row r="72" spans="1:1" x14ac:dyDescent="0.25">
      <c r="A72" s="102"/>
    </row>
    <row r="73" spans="1:1" x14ac:dyDescent="0.25">
      <c r="A73" s="102" t="s">
        <v>172</v>
      </c>
    </row>
    <row r="74" spans="1:1" x14ac:dyDescent="0.25">
      <c r="A74" s="102"/>
    </row>
    <row r="75" spans="1:1" x14ac:dyDescent="0.25">
      <c r="A75" s="102" t="s">
        <v>173</v>
      </c>
    </row>
    <row r="76" spans="1:1" x14ac:dyDescent="0.25">
      <c r="A76" s="102"/>
    </row>
    <row r="77" spans="1:1" x14ac:dyDescent="0.25">
      <c r="A77" s="102" t="s">
        <v>174</v>
      </c>
    </row>
    <row r="78" spans="1:1" x14ac:dyDescent="0.25">
      <c r="A78" s="102" t="s">
        <v>175</v>
      </c>
    </row>
    <row r="79" spans="1:1" x14ac:dyDescent="0.25">
      <c r="A79" s="102"/>
    </row>
    <row r="80" spans="1:1" x14ac:dyDescent="0.25">
      <c r="A80" s="102" t="s">
        <v>176</v>
      </c>
    </row>
    <row r="81" spans="1:1" x14ac:dyDescent="0.25">
      <c r="A81" s="102" t="s">
        <v>177</v>
      </c>
    </row>
    <row r="82" spans="1:1" x14ac:dyDescent="0.25">
      <c r="A82" s="102" t="s">
        <v>178</v>
      </c>
    </row>
    <row r="83" spans="1:1" x14ac:dyDescent="0.25">
      <c r="A83" s="102"/>
    </row>
    <row r="84" spans="1:1" x14ac:dyDescent="0.25">
      <c r="A84" s="102" t="s">
        <v>179</v>
      </c>
    </row>
    <row r="85" spans="1:1" x14ac:dyDescent="0.25">
      <c r="A85" s="102" t="s">
        <v>180</v>
      </c>
    </row>
    <row r="86" spans="1:1" x14ac:dyDescent="0.25">
      <c r="A86" s="102" t="s">
        <v>181</v>
      </c>
    </row>
    <row r="87" spans="1:1" x14ac:dyDescent="0.25">
      <c r="A87" s="102" t="s">
        <v>182</v>
      </c>
    </row>
    <row r="88" spans="1:1" x14ac:dyDescent="0.25">
      <c r="A88" s="102"/>
    </row>
    <row r="89" spans="1:1" x14ac:dyDescent="0.25">
      <c r="A89" s="102" t="s">
        <v>183</v>
      </c>
    </row>
    <row r="90" spans="1:1" x14ac:dyDescent="0.25">
      <c r="A90" s="102" t="s">
        <v>184</v>
      </c>
    </row>
    <row r="91" spans="1:1" x14ac:dyDescent="0.25">
      <c r="A91" s="102"/>
    </row>
    <row r="92" spans="1:1" x14ac:dyDescent="0.25">
      <c r="A92" s="102" t="s">
        <v>185</v>
      </c>
    </row>
    <row r="93" spans="1:1" x14ac:dyDescent="0.25">
      <c r="A93" s="102" t="s">
        <v>186</v>
      </c>
    </row>
    <row r="94" spans="1:1" x14ac:dyDescent="0.25">
      <c r="A94" s="102" t="s">
        <v>187</v>
      </c>
    </row>
    <row r="95" spans="1:1" x14ac:dyDescent="0.25">
      <c r="A95" s="102" t="s">
        <v>188</v>
      </c>
    </row>
    <row r="96" spans="1:1" x14ac:dyDescent="0.25">
      <c r="A96" s="102" t="s">
        <v>189</v>
      </c>
    </row>
    <row r="97" spans="1:1" x14ac:dyDescent="0.25">
      <c r="A97" s="102" t="s">
        <v>190</v>
      </c>
    </row>
    <row r="98" spans="1:1" x14ac:dyDescent="0.25">
      <c r="A98" s="102"/>
    </row>
    <row r="99" spans="1:1" x14ac:dyDescent="0.25">
      <c r="A99" s="102" t="s">
        <v>191</v>
      </c>
    </row>
    <row r="100" spans="1:1" x14ac:dyDescent="0.25">
      <c r="A100" s="102" t="s">
        <v>192</v>
      </c>
    </row>
    <row r="101" spans="1:1" x14ac:dyDescent="0.25">
      <c r="A101" s="102" t="s">
        <v>193</v>
      </c>
    </row>
    <row r="102" spans="1:1" x14ac:dyDescent="0.25">
      <c r="A102" s="102"/>
    </row>
    <row r="103" spans="1:1" x14ac:dyDescent="0.25">
      <c r="A103" s="102" t="s">
        <v>194</v>
      </c>
    </row>
    <row r="104" spans="1:1" x14ac:dyDescent="0.25">
      <c r="A104" s="102" t="s">
        <v>195</v>
      </c>
    </row>
    <row r="105" spans="1:1" x14ac:dyDescent="0.25">
      <c r="A105" s="102" t="s">
        <v>196</v>
      </c>
    </row>
    <row r="106" spans="1:1" x14ac:dyDescent="0.25">
      <c r="A106" s="102" t="s">
        <v>197</v>
      </c>
    </row>
    <row r="107" spans="1:1" x14ac:dyDescent="0.25">
      <c r="A107" s="102" t="s">
        <v>198</v>
      </c>
    </row>
    <row r="108" spans="1:1" x14ac:dyDescent="0.25">
      <c r="A108" s="102" t="s">
        <v>199</v>
      </c>
    </row>
    <row r="109" spans="1:1" x14ac:dyDescent="0.25">
      <c r="A109" s="102" t="s">
        <v>200</v>
      </c>
    </row>
    <row r="110" spans="1:1" x14ac:dyDescent="0.25">
      <c r="A110" s="102" t="s">
        <v>201</v>
      </c>
    </row>
    <row r="111" spans="1:1" x14ac:dyDescent="0.25">
      <c r="A111" s="102"/>
    </row>
    <row r="112" spans="1:1" x14ac:dyDescent="0.25">
      <c r="A112" s="102" t="s">
        <v>202</v>
      </c>
    </row>
    <row r="113" spans="1:1" x14ac:dyDescent="0.25">
      <c r="A113" s="102"/>
    </row>
    <row r="114" spans="1:1" x14ac:dyDescent="0.25">
      <c r="A114" s="102" t="s">
        <v>203</v>
      </c>
    </row>
    <row r="115" spans="1:1" x14ac:dyDescent="0.25">
      <c r="A115" s="102" t="s">
        <v>204</v>
      </c>
    </row>
    <row r="116" spans="1:1" x14ac:dyDescent="0.25">
      <c r="A116" s="102" t="s">
        <v>205</v>
      </c>
    </row>
    <row r="117" spans="1:1" x14ac:dyDescent="0.25">
      <c r="A117" s="102"/>
    </row>
    <row r="118" spans="1:1" x14ac:dyDescent="0.25">
      <c r="A118" s="102" t="s">
        <v>206</v>
      </c>
    </row>
    <row r="119" spans="1:1" x14ac:dyDescent="0.25">
      <c r="A119" s="102" t="s">
        <v>207</v>
      </c>
    </row>
    <row r="120" spans="1:1" x14ac:dyDescent="0.25">
      <c r="A120" s="102" t="s">
        <v>208</v>
      </c>
    </row>
    <row r="121" spans="1:1" x14ac:dyDescent="0.25">
      <c r="A121" s="102" t="s">
        <v>209</v>
      </c>
    </row>
    <row r="122" spans="1:1" x14ac:dyDescent="0.25">
      <c r="A122" s="102"/>
    </row>
    <row r="123" spans="1:1" x14ac:dyDescent="0.25">
      <c r="A123" s="102" t="s">
        <v>210</v>
      </c>
    </row>
    <row r="124" spans="1:1" x14ac:dyDescent="0.25">
      <c r="A124" s="102" t="s">
        <v>211</v>
      </c>
    </row>
    <row r="125" spans="1:1" x14ac:dyDescent="0.25">
      <c r="A125" s="102" t="s">
        <v>212</v>
      </c>
    </row>
    <row r="126" spans="1:1" x14ac:dyDescent="0.25">
      <c r="A126" s="102" t="s">
        <v>213</v>
      </c>
    </row>
    <row r="127" spans="1:1" x14ac:dyDescent="0.25">
      <c r="A127" s="102" t="s">
        <v>214</v>
      </c>
    </row>
    <row r="128" spans="1:1" x14ac:dyDescent="0.25">
      <c r="A128" s="102" t="s">
        <v>215</v>
      </c>
    </row>
    <row r="129" spans="1:1" x14ac:dyDescent="0.25">
      <c r="A129" s="102" t="s">
        <v>216</v>
      </c>
    </row>
    <row r="130" spans="1:1" x14ac:dyDescent="0.25">
      <c r="A130" s="102" t="s">
        <v>217</v>
      </c>
    </row>
    <row r="131" spans="1:1" x14ac:dyDescent="0.25">
      <c r="A131" s="102" t="s">
        <v>218</v>
      </c>
    </row>
    <row r="132" spans="1:1" x14ac:dyDescent="0.25">
      <c r="A132" s="102" t="s">
        <v>219</v>
      </c>
    </row>
    <row r="133" spans="1:1" x14ac:dyDescent="0.25">
      <c r="A133" s="102"/>
    </row>
    <row r="134" spans="1:1" x14ac:dyDescent="0.25">
      <c r="A134" s="102" t="s">
        <v>220</v>
      </c>
    </row>
    <row r="135" spans="1:1" x14ac:dyDescent="0.25">
      <c r="A135" s="102" t="s">
        <v>221</v>
      </c>
    </row>
    <row r="136" spans="1:1" x14ac:dyDescent="0.25">
      <c r="A136" s="102" t="s">
        <v>222</v>
      </c>
    </row>
    <row r="137" spans="1:1" x14ac:dyDescent="0.25">
      <c r="A137" s="102" t="s">
        <v>223</v>
      </c>
    </row>
    <row r="138" spans="1:1" x14ac:dyDescent="0.25">
      <c r="A138" s="102" t="s">
        <v>224</v>
      </c>
    </row>
    <row r="139" spans="1:1" x14ac:dyDescent="0.25">
      <c r="A139" s="102" t="s">
        <v>225</v>
      </c>
    </row>
    <row r="140" spans="1:1" x14ac:dyDescent="0.25">
      <c r="A140" s="102" t="s">
        <v>226</v>
      </c>
    </row>
    <row r="141" spans="1:1" x14ac:dyDescent="0.25">
      <c r="A141" s="102" t="s">
        <v>227</v>
      </c>
    </row>
    <row r="142" spans="1:1" x14ac:dyDescent="0.25">
      <c r="A142" s="102" t="s">
        <v>228</v>
      </c>
    </row>
    <row r="143" spans="1:1" x14ac:dyDescent="0.25">
      <c r="A143" s="102" t="s">
        <v>229</v>
      </c>
    </row>
    <row r="144" spans="1:1" x14ac:dyDescent="0.25">
      <c r="A144" s="102" t="s">
        <v>230</v>
      </c>
    </row>
    <row r="145" spans="1:1" x14ac:dyDescent="0.25">
      <c r="A145" s="102" t="s">
        <v>231</v>
      </c>
    </row>
    <row r="146" spans="1:1" x14ac:dyDescent="0.25">
      <c r="A146" s="102"/>
    </row>
    <row r="147" spans="1:1" x14ac:dyDescent="0.25">
      <c r="A147" s="102" t="s">
        <v>232</v>
      </c>
    </row>
    <row r="148" spans="1:1" x14ac:dyDescent="0.25">
      <c r="A148" s="102" t="s">
        <v>233</v>
      </c>
    </row>
    <row r="149" spans="1:1" x14ac:dyDescent="0.25">
      <c r="A149" s="102" t="s">
        <v>234</v>
      </c>
    </row>
    <row r="150" spans="1:1" x14ac:dyDescent="0.25">
      <c r="A150" s="102"/>
    </row>
    <row r="151" spans="1:1" x14ac:dyDescent="0.25">
      <c r="A151" s="102" t="s">
        <v>235</v>
      </c>
    </row>
    <row r="152" spans="1:1" x14ac:dyDescent="0.25">
      <c r="A152" s="102" t="s">
        <v>236</v>
      </c>
    </row>
    <row r="153" spans="1:1" x14ac:dyDescent="0.25">
      <c r="A153" s="102"/>
    </row>
    <row r="154" spans="1:1" x14ac:dyDescent="0.25">
      <c r="A154" s="102" t="s">
        <v>237</v>
      </c>
    </row>
    <row r="155" spans="1:1" x14ac:dyDescent="0.25">
      <c r="A155" s="102"/>
    </row>
    <row r="156" spans="1:1" x14ac:dyDescent="0.25">
      <c r="A156" s="102" t="s">
        <v>238</v>
      </c>
    </row>
    <row r="157" spans="1:1" x14ac:dyDescent="0.25">
      <c r="A157" s="102" t="s">
        <v>239</v>
      </c>
    </row>
    <row r="158" spans="1:1" x14ac:dyDescent="0.25">
      <c r="A158" s="102" t="s">
        <v>240</v>
      </c>
    </row>
    <row r="159" spans="1:1" x14ac:dyDescent="0.25">
      <c r="A159" s="102" t="s">
        <v>241</v>
      </c>
    </row>
    <row r="160" spans="1:1" x14ac:dyDescent="0.25">
      <c r="A160" s="102" t="s">
        <v>242</v>
      </c>
    </row>
    <row r="161" spans="1:1" x14ac:dyDescent="0.25">
      <c r="A161" s="102" t="s">
        <v>243</v>
      </c>
    </row>
    <row r="162" spans="1:1" x14ac:dyDescent="0.25">
      <c r="A162" s="102" t="s">
        <v>244</v>
      </c>
    </row>
    <row r="163" spans="1:1" x14ac:dyDescent="0.25">
      <c r="A163" s="102"/>
    </row>
    <row r="164" spans="1:1" x14ac:dyDescent="0.25">
      <c r="A164" s="102" t="s">
        <v>245</v>
      </c>
    </row>
    <row r="165" spans="1:1" x14ac:dyDescent="0.25">
      <c r="A165" s="102" t="s">
        <v>246</v>
      </c>
    </row>
    <row r="166" spans="1:1" x14ac:dyDescent="0.25">
      <c r="A166" s="102" t="s">
        <v>247</v>
      </c>
    </row>
    <row r="167" spans="1:1" x14ac:dyDescent="0.25">
      <c r="A167" s="102" t="s">
        <v>248</v>
      </c>
    </row>
    <row r="168" spans="1:1" x14ac:dyDescent="0.25">
      <c r="A168" s="102" t="s">
        <v>249</v>
      </c>
    </row>
    <row r="169" spans="1:1" x14ac:dyDescent="0.25">
      <c r="A169" s="102" t="s">
        <v>250</v>
      </c>
    </row>
    <row r="170" spans="1:1" x14ac:dyDescent="0.25">
      <c r="A170" s="102" t="s">
        <v>251</v>
      </c>
    </row>
    <row r="171" spans="1:1" x14ac:dyDescent="0.25">
      <c r="A171" s="102" t="s">
        <v>252</v>
      </c>
    </row>
    <row r="172" spans="1:1" x14ac:dyDescent="0.25">
      <c r="A172" s="102" t="s">
        <v>253</v>
      </c>
    </row>
    <row r="173" spans="1:1" x14ac:dyDescent="0.25">
      <c r="A173" s="102" t="s">
        <v>254</v>
      </c>
    </row>
    <row r="174" spans="1:1" x14ac:dyDescent="0.25">
      <c r="A174" s="102"/>
    </row>
    <row r="175" spans="1:1" x14ac:dyDescent="0.25">
      <c r="A175" s="102" t="s">
        <v>255</v>
      </c>
    </row>
    <row r="176" spans="1:1" x14ac:dyDescent="0.25">
      <c r="A176" s="102" t="s">
        <v>256</v>
      </c>
    </row>
    <row r="177" spans="1:1" x14ac:dyDescent="0.25">
      <c r="A177" s="102" t="s">
        <v>257</v>
      </c>
    </row>
    <row r="178" spans="1:1" x14ac:dyDescent="0.25">
      <c r="A178" s="102"/>
    </row>
    <row r="179" spans="1:1" x14ac:dyDescent="0.25">
      <c r="A179" s="102" t="s">
        <v>258</v>
      </c>
    </row>
    <row r="180" spans="1:1" x14ac:dyDescent="0.25">
      <c r="A180" s="102"/>
    </row>
    <row r="181" spans="1:1" x14ac:dyDescent="0.25">
      <c r="A181" s="102" t="s">
        <v>259</v>
      </c>
    </row>
    <row r="182" spans="1:1" x14ac:dyDescent="0.25">
      <c r="A182" s="102" t="s">
        <v>260</v>
      </c>
    </row>
    <row r="183" spans="1:1" x14ac:dyDescent="0.25">
      <c r="A183" s="102" t="s">
        <v>261</v>
      </c>
    </row>
    <row r="184" spans="1:1" x14ac:dyDescent="0.25">
      <c r="A184" s="102" t="s">
        <v>262</v>
      </c>
    </row>
    <row r="185" spans="1:1" x14ac:dyDescent="0.25">
      <c r="A185" s="102" t="s">
        <v>263</v>
      </c>
    </row>
    <row r="186" spans="1:1" x14ac:dyDescent="0.25">
      <c r="A186" s="102"/>
    </row>
    <row r="187" spans="1:1" x14ac:dyDescent="0.25">
      <c r="A187" s="102" t="s">
        <v>264</v>
      </c>
    </row>
    <row r="188" spans="1:1" x14ac:dyDescent="0.25">
      <c r="A188" s="102" t="s">
        <v>265</v>
      </c>
    </row>
    <row r="189" spans="1:1" x14ac:dyDescent="0.25">
      <c r="A189" s="102" t="s">
        <v>266</v>
      </c>
    </row>
    <row r="190" spans="1:1" x14ac:dyDescent="0.25">
      <c r="A190" s="102" t="s">
        <v>267</v>
      </c>
    </row>
    <row r="191" spans="1:1" x14ac:dyDescent="0.25">
      <c r="A191" s="102" t="s">
        <v>268</v>
      </c>
    </row>
    <row r="192" spans="1:1" x14ac:dyDescent="0.25">
      <c r="A192" s="102" t="s">
        <v>269</v>
      </c>
    </row>
    <row r="193" spans="1:1" x14ac:dyDescent="0.25">
      <c r="A193" s="102" t="s">
        <v>270</v>
      </c>
    </row>
    <row r="194" spans="1:1" x14ac:dyDescent="0.25">
      <c r="A194" s="102"/>
    </row>
    <row r="195" spans="1:1" x14ac:dyDescent="0.25">
      <c r="A195" s="102" t="s">
        <v>271</v>
      </c>
    </row>
    <row r="196" spans="1:1" x14ac:dyDescent="0.25">
      <c r="A196" s="102"/>
    </row>
    <row r="197" spans="1:1" x14ac:dyDescent="0.25">
      <c r="A197" s="102" t="s">
        <v>272</v>
      </c>
    </row>
    <row r="198" spans="1:1" x14ac:dyDescent="0.25">
      <c r="A198" s="102" t="s">
        <v>273</v>
      </c>
    </row>
    <row r="199" spans="1:1" x14ac:dyDescent="0.25">
      <c r="A199" s="102" t="s">
        <v>274</v>
      </c>
    </row>
    <row r="200" spans="1:1" x14ac:dyDescent="0.25">
      <c r="A200" s="102" t="s">
        <v>275</v>
      </c>
    </row>
    <row r="201" spans="1:1" x14ac:dyDescent="0.25">
      <c r="A201" s="102" t="s">
        <v>276</v>
      </c>
    </row>
    <row r="202" spans="1:1" x14ac:dyDescent="0.25">
      <c r="A202" s="102" t="s">
        <v>277</v>
      </c>
    </row>
    <row r="203" spans="1:1" x14ac:dyDescent="0.25">
      <c r="A203" s="102" t="s">
        <v>278</v>
      </c>
    </row>
    <row r="204" spans="1:1" x14ac:dyDescent="0.25">
      <c r="A204" s="102"/>
    </row>
    <row r="205" spans="1:1" x14ac:dyDescent="0.25">
      <c r="A205" s="102" t="s">
        <v>279</v>
      </c>
    </row>
    <row r="206" spans="1:1" x14ac:dyDescent="0.25">
      <c r="A206" s="102" t="s">
        <v>280</v>
      </c>
    </row>
    <row r="207" spans="1:1" x14ac:dyDescent="0.25">
      <c r="A207" s="102"/>
    </row>
    <row r="208" spans="1:1" x14ac:dyDescent="0.25">
      <c r="A208" s="102" t="s">
        <v>281</v>
      </c>
    </row>
    <row r="209" spans="1:1" x14ac:dyDescent="0.25">
      <c r="A209" s="102"/>
    </row>
    <row r="210" spans="1:1" x14ac:dyDescent="0.25">
      <c r="A210" s="102" t="s">
        <v>282</v>
      </c>
    </row>
    <row r="211" spans="1:1" x14ac:dyDescent="0.25">
      <c r="A211" s="102" t="s">
        <v>283</v>
      </c>
    </row>
    <row r="212" spans="1:1" x14ac:dyDescent="0.25">
      <c r="A212" s="102" t="s">
        <v>284</v>
      </c>
    </row>
    <row r="213" spans="1:1" x14ac:dyDescent="0.25">
      <c r="A213" s="102"/>
    </row>
    <row r="214" spans="1:1" x14ac:dyDescent="0.25">
      <c r="A214" s="102" t="s">
        <v>285</v>
      </c>
    </row>
    <row r="215" spans="1:1" x14ac:dyDescent="0.25">
      <c r="A215" s="102" t="s">
        <v>286</v>
      </c>
    </row>
    <row r="216" spans="1:1" x14ac:dyDescent="0.25">
      <c r="A216" s="102"/>
    </row>
    <row r="217" spans="1:1" x14ac:dyDescent="0.25">
      <c r="A217" s="102" t="s">
        <v>287</v>
      </c>
    </row>
    <row r="218" spans="1:1" x14ac:dyDescent="0.25">
      <c r="A218" s="102" t="s">
        <v>288</v>
      </c>
    </row>
    <row r="219" spans="1:1" x14ac:dyDescent="0.25">
      <c r="A219" s="102" t="s">
        <v>289</v>
      </c>
    </row>
    <row r="220" spans="1:1" x14ac:dyDescent="0.25">
      <c r="A220" s="102" t="s">
        <v>290</v>
      </c>
    </row>
    <row r="221" spans="1:1" x14ac:dyDescent="0.25">
      <c r="A221" s="102"/>
    </row>
    <row r="222" spans="1:1" x14ac:dyDescent="0.25">
      <c r="A222" s="102" t="s">
        <v>291</v>
      </c>
    </row>
    <row r="223" spans="1:1" x14ac:dyDescent="0.25">
      <c r="A223" s="102" t="s">
        <v>292</v>
      </c>
    </row>
    <row r="224" spans="1:1" x14ac:dyDescent="0.25">
      <c r="A224" s="102" t="s">
        <v>293</v>
      </c>
    </row>
    <row r="225" spans="1:1" x14ac:dyDescent="0.25">
      <c r="A225" s="102" t="s">
        <v>294</v>
      </c>
    </row>
    <row r="226" spans="1:1" x14ac:dyDescent="0.25">
      <c r="A226" s="102" t="s">
        <v>295</v>
      </c>
    </row>
    <row r="227" spans="1:1" x14ac:dyDescent="0.25">
      <c r="A227" s="102" t="s">
        <v>296</v>
      </c>
    </row>
    <row r="228" spans="1:1" x14ac:dyDescent="0.25">
      <c r="A228" s="102" t="s">
        <v>297</v>
      </c>
    </row>
    <row r="229" spans="1:1" x14ac:dyDescent="0.25">
      <c r="A229" s="102"/>
    </row>
    <row r="230" spans="1:1" x14ac:dyDescent="0.25">
      <c r="A230" s="102" t="s">
        <v>298</v>
      </c>
    </row>
    <row r="231" spans="1:1" x14ac:dyDescent="0.25">
      <c r="A231" s="102" t="s">
        <v>299</v>
      </c>
    </row>
    <row r="232" spans="1:1" x14ac:dyDescent="0.25">
      <c r="A232" s="102" t="s">
        <v>300</v>
      </c>
    </row>
    <row r="233" spans="1:1" x14ac:dyDescent="0.25">
      <c r="A233" s="102" t="s">
        <v>301</v>
      </c>
    </row>
    <row r="234" spans="1:1" x14ac:dyDescent="0.25">
      <c r="A234" s="102"/>
    </row>
    <row r="235" spans="1:1" x14ac:dyDescent="0.25">
      <c r="A235" s="102" t="s">
        <v>302</v>
      </c>
    </row>
    <row r="236" spans="1:1" x14ac:dyDescent="0.25">
      <c r="A236" s="102" t="s">
        <v>303</v>
      </c>
    </row>
    <row r="237" spans="1:1" x14ac:dyDescent="0.25">
      <c r="A237" s="102" t="s">
        <v>304</v>
      </c>
    </row>
    <row r="238" spans="1:1" x14ac:dyDescent="0.25">
      <c r="A238" s="102" t="s">
        <v>305</v>
      </c>
    </row>
    <row r="239" spans="1:1" x14ac:dyDescent="0.25">
      <c r="A239" s="102" t="s">
        <v>306</v>
      </c>
    </row>
    <row r="240" spans="1:1" x14ac:dyDescent="0.25">
      <c r="A240" s="102" t="s">
        <v>307</v>
      </c>
    </row>
    <row r="241" spans="1:1" x14ac:dyDescent="0.25">
      <c r="A241" s="102" t="s">
        <v>308</v>
      </c>
    </row>
    <row r="242" spans="1:1" x14ac:dyDescent="0.25">
      <c r="A242" s="102" t="s">
        <v>309</v>
      </c>
    </row>
    <row r="243" spans="1:1" x14ac:dyDescent="0.25">
      <c r="A243" s="102" t="s">
        <v>310</v>
      </c>
    </row>
    <row r="244" spans="1:1" x14ac:dyDescent="0.25">
      <c r="A244" s="102"/>
    </row>
    <row r="245" spans="1:1" x14ac:dyDescent="0.25">
      <c r="A245" s="102" t="s">
        <v>311</v>
      </c>
    </row>
    <row r="246" spans="1:1" x14ac:dyDescent="0.25">
      <c r="A246" s="102"/>
    </row>
    <row r="247" spans="1:1" x14ac:dyDescent="0.25">
      <c r="A247" s="102" t="s">
        <v>312</v>
      </c>
    </row>
    <row r="248" spans="1:1" x14ac:dyDescent="0.25">
      <c r="A248" s="102" t="s">
        <v>313</v>
      </c>
    </row>
    <row r="249" spans="1:1" x14ac:dyDescent="0.25">
      <c r="A249" s="102" t="s">
        <v>314</v>
      </c>
    </row>
    <row r="250" spans="1:1" x14ac:dyDescent="0.25">
      <c r="A250" s="102" t="s">
        <v>315</v>
      </c>
    </row>
    <row r="251" spans="1:1" x14ac:dyDescent="0.25">
      <c r="A251" s="102"/>
    </row>
    <row r="252" spans="1:1" x14ac:dyDescent="0.25">
      <c r="A252" s="102" t="s">
        <v>316</v>
      </c>
    </row>
    <row r="253" spans="1:1" x14ac:dyDescent="0.25">
      <c r="A253" s="102" t="s">
        <v>317</v>
      </c>
    </row>
    <row r="254" spans="1:1" x14ac:dyDescent="0.25">
      <c r="A254" s="102" t="s">
        <v>318</v>
      </c>
    </row>
    <row r="255" spans="1:1" x14ac:dyDescent="0.25">
      <c r="A255" s="102" t="s">
        <v>319</v>
      </c>
    </row>
    <row r="256" spans="1:1" x14ac:dyDescent="0.25">
      <c r="A256" s="102"/>
    </row>
    <row r="257" spans="1:1" x14ac:dyDescent="0.25">
      <c r="A257" s="102" t="s">
        <v>320</v>
      </c>
    </row>
    <row r="258" spans="1:1" x14ac:dyDescent="0.25">
      <c r="A258" s="102" t="s">
        <v>321</v>
      </c>
    </row>
    <row r="259" spans="1:1" x14ac:dyDescent="0.25">
      <c r="A259" s="102" t="s">
        <v>322</v>
      </c>
    </row>
    <row r="260" spans="1:1" x14ac:dyDescent="0.25">
      <c r="A260" s="102" t="s">
        <v>323</v>
      </c>
    </row>
    <row r="261" spans="1:1" x14ac:dyDescent="0.25">
      <c r="A261" s="102" t="s">
        <v>324</v>
      </c>
    </row>
    <row r="262" spans="1:1" x14ac:dyDescent="0.25">
      <c r="A262" s="102" t="s">
        <v>325</v>
      </c>
    </row>
    <row r="263" spans="1:1" x14ac:dyDescent="0.25">
      <c r="A263" s="102" t="s">
        <v>326</v>
      </c>
    </row>
    <row r="264" spans="1:1" x14ac:dyDescent="0.25">
      <c r="A264" s="102" t="s">
        <v>327</v>
      </c>
    </row>
    <row r="265" spans="1:1" x14ac:dyDescent="0.25">
      <c r="A265" s="102" t="s">
        <v>328</v>
      </c>
    </row>
    <row r="266" spans="1:1" x14ac:dyDescent="0.25">
      <c r="A266" s="102" t="s">
        <v>329</v>
      </c>
    </row>
    <row r="267" spans="1:1" x14ac:dyDescent="0.25">
      <c r="A267" s="102" t="s">
        <v>330</v>
      </c>
    </row>
    <row r="268" spans="1:1" x14ac:dyDescent="0.25">
      <c r="A268" s="102"/>
    </row>
    <row r="269" spans="1:1" x14ac:dyDescent="0.25">
      <c r="A269" s="102" t="s">
        <v>331</v>
      </c>
    </row>
    <row r="270" spans="1:1" x14ac:dyDescent="0.25">
      <c r="A270" s="102" t="s">
        <v>332</v>
      </c>
    </row>
    <row r="271" spans="1:1" x14ac:dyDescent="0.25">
      <c r="A271" s="102" t="s">
        <v>333</v>
      </c>
    </row>
    <row r="272" spans="1:1" x14ac:dyDescent="0.25">
      <c r="A272" s="102" t="s">
        <v>334</v>
      </c>
    </row>
    <row r="273" spans="1:1" x14ac:dyDescent="0.25">
      <c r="A273" s="102" t="s">
        <v>335</v>
      </c>
    </row>
    <row r="274" spans="1:1" x14ac:dyDescent="0.25">
      <c r="A274" s="102"/>
    </row>
    <row r="275" spans="1:1" x14ac:dyDescent="0.25">
      <c r="A275" s="102" t="s">
        <v>336</v>
      </c>
    </row>
    <row r="276" spans="1:1" x14ac:dyDescent="0.25">
      <c r="A276" s="102" t="s">
        <v>337</v>
      </c>
    </row>
    <row r="277" spans="1:1" x14ac:dyDescent="0.25">
      <c r="A277" s="102" t="s">
        <v>338</v>
      </c>
    </row>
    <row r="278" spans="1:1" x14ac:dyDescent="0.25">
      <c r="A278" s="102" t="s">
        <v>339</v>
      </c>
    </row>
    <row r="279" spans="1:1" x14ac:dyDescent="0.25">
      <c r="A279" s="102" t="s">
        <v>340</v>
      </c>
    </row>
    <row r="280" spans="1:1" x14ac:dyDescent="0.25">
      <c r="A280" s="102" t="s">
        <v>341</v>
      </c>
    </row>
    <row r="281" spans="1:1" x14ac:dyDescent="0.25">
      <c r="A281" s="102" t="s">
        <v>342</v>
      </c>
    </row>
    <row r="282" spans="1:1" x14ac:dyDescent="0.25">
      <c r="A282" s="102" t="s">
        <v>343</v>
      </c>
    </row>
    <row r="283" spans="1:1" x14ac:dyDescent="0.25">
      <c r="A283" s="102" t="s">
        <v>344</v>
      </c>
    </row>
    <row r="284" spans="1:1" x14ac:dyDescent="0.25">
      <c r="A284" s="102" t="s">
        <v>345</v>
      </c>
    </row>
    <row r="285" spans="1:1" x14ac:dyDescent="0.25">
      <c r="A285" s="102" t="s">
        <v>346</v>
      </c>
    </row>
    <row r="286" spans="1:1" x14ac:dyDescent="0.25">
      <c r="A286" s="102" t="s">
        <v>347</v>
      </c>
    </row>
    <row r="287" spans="1:1" x14ac:dyDescent="0.25">
      <c r="A287" s="102"/>
    </row>
    <row r="288" spans="1:1" x14ac:dyDescent="0.25">
      <c r="A288" s="102" t="s">
        <v>348</v>
      </c>
    </row>
    <row r="289" spans="1:1" x14ac:dyDescent="0.25">
      <c r="A289" s="102" t="s">
        <v>349</v>
      </c>
    </row>
    <row r="290" spans="1:1" x14ac:dyDescent="0.25">
      <c r="A290" s="102" t="s">
        <v>350</v>
      </c>
    </row>
    <row r="291" spans="1:1" x14ac:dyDescent="0.25">
      <c r="A291" s="102" t="s">
        <v>351</v>
      </c>
    </row>
    <row r="292" spans="1:1" x14ac:dyDescent="0.25">
      <c r="A292" s="102"/>
    </row>
    <row r="293" spans="1:1" x14ac:dyDescent="0.25">
      <c r="A293" s="102" t="s">
        <v>352</v>
      </c>
    </row>
    <row r="294" spans="1:1" x14ac:dyDescent="0.25">
      <c r="A294" s="102" t="s">
        <v>353</v>
      </c>
    </row>
    <row r="295" spans="1:1" x14ac:dyDescent="0.25">
      <c r="A295" s="102" t="s">
        <v>354</v>
      </c>
    </row>
    <row r="296" spans="1:1" x14ac:dyDescent="0.25">
      <c r="A296" s="102"/>
    </row>
    <row r="297" spans="1:1" x14ac:dyDescent="0.25">
      <c r="A297" s="102" t="s">
        <v>355</v>
      </c>
    </row>
    <row r="298" spans="1:1" x14ac:dyDescent="0.25">
      <c r="A298" s="102" t="s">
        <v>356</v>
      </c>
    </row>
    <row r="299" spans="1:1" x14ac:dyDescent="0.25">
      <c r="A299" s="102" t="s">
        <v>357</v>
      </c>
    </row>
    <row r="300" spans="1:1" x14ac:dyDescent="0.25">
      <c r="A300" s="102" t="s">
        <v>358</v>
      </c>
    </row>
    <row r="301" spans="1:1" x14ac:dyDescent="0.25">
      <c r="A301" s="102" t="s">
        <v>359</v>
      </c>
    </row>
    <row r="302" spans="1:1" x14ac:dyDescent="0.25">
      <c r="A302" s="102" t="s">
        <v>360</v>
      </c>
    </row>
    <row r="303" spans="1:1" x14ac:dyDescent="0.25">
      <c r="A303" s="102" t="s">
        <v>361</v>
      </c>
    </row>
    <row r="304" spans="1:1" x14ac:dyDescent="0.25">
      <c r="A304" s="102" t="s">
        <v>362</v>
      </c>
    </row>
    <row r="305" spans="1:1" x14ac:dyDescent="0.25">
      <c r="A305" s="102" t="s">
        <v>363</v>
      </c>
    </row>
    <row r="306" spans="1:1" x14ac:dyDescent="0.25">
      <c r="A306" s="102" t="s">
        <v>364</v>
      </c>
    </row>
    <row r="307" spans="1:1" x14ac:dyDescent="0.25">
      <c r="A307" s="102" t="s">
        <v>365</v>
      </c>
    </row>
    <row r="308" spans="1:1" x14ac:dyDescent="0.25">
      <c r="A308" s="102" t="s">
        <v>366</v>
      </c>
    </row>
    <row r="309" spans="1:1" x14ac:dyDescent="0.25">
      <c r="A309" s="102"/>
    </row>
    <row r="310" spans="1:1" x14ac:dyDescent="0.25">
      <c r="A310" s="102" t="s">
        <v>367</v>
      </c>
    </row>
    <row r="311" spans="1:1" x14ac:dyDescent="0.25">
      <c r="A311" s="102" t="s">
        <v>368</v>
      </c>
    </row>
    <row r="312" spans="1:1" x14ac:dyDescent="0.25">
      <c r="A312" s="102" t="s">
        <v>369</v>
      </c>
    </row>
    <row r="313" spans="1:1" x14ac:dyDescent="0.25">
      <c r="A313" s="102" t="s">
        <v>370</v>
      </c>
    </row>
    <row r="314" spans="1:1" x14ac:dyDescent="0.25">
      <c r="A314" s="102" t="s">
        <v>371</v>
      </c>
    </row>
    <row r="315" spans="1:1" x14ac:dyDescent="0.25">
      <c r="A315" s="102" t="s">
        <v>372</v>
      </c>
    </row>
    <row r="316" spans="1:1" x14ac:dyDescent="0.25">
      <c r="A316" s="102" t="s">
        <v>373</v>
      </c>
    </row>
    <row r="317" spans="1:1" x14ac:dyDescent="0.25">
      <c r="A317" s="102"/>
    </row>
    <row r="318" spans="1:1" x14ac:dyDescent="0.25">
      <c r="A318" s="102" t="s">
        <v>374</v>
      </c>
    </row>
    <row r="319" spans="1:1" x14ac:dyDescent="0.25">
      <c r="A319" s="102" t="s">
        <v>375</v>
      </c>
    </row>
    <row r="320" spans="1:1" x14ac:dyDescent="0.25">
      <c r="A320" s="102" t="s">
        <v>376</v>
      </c>
    </row>
    <row r="321" spans="1:1" x14ac:dyDescent="0.25">
      <c r="A321" s="102" t="s">
        <v>377</v>
      </c>
    </row>
    <row r="322" spans="1:1" x14ac:dyDescent="0.25">
      <c r="A322" s="102" t="s">
        <v>378</v>
      </c>
    </row>
    <row r="323" spans="1:1" x14ac:dyDescent="0.25">
      <c r="A323" s="102" t="s">
        <v>379</v>
      </c>
    </row>
    <row r="324" spans="1:1" x14ac:dyDescent="0.25">
      <c r="A324" s="102" t="s">
        <v>380</v>
      </c>
    </row>
    <row r="325" spans="1:1" x14ac:dyDescent="0.25">
      <c r="A325" s="102" t="s">
        <v>381</v>
      </c>
    </row>
    <row r="326" spans="1:1" x14ac:dyDescent="0.25">
      <c r="A326" s="102" t="s">
        <v>382</v>
      </c>
    </row>
    <row r="327" spans="1:1" x14ac:dyDescent="0.25">
      <c r="A327" s="102" t="s">
        <v>383</v>
      </c>
    </row>
    <row r="328" spans="1:1" x14ac:dyDescent="0.25">
      <c r="A328" s="102"/>
    </row>
    <row r="329" spans="1:1" x14ac:dyDescent="0.25">
      <c r="A329" s="102" t="s">
        <v>384</v>
      </c>
    </row>
    <row r="330" spans="1:1" x14ac:dyDescent="0.25">
      <c r="A330" s="102" t="s">
        <v>385</v>
      </c>
    </row>
    <row r="331" spans="1:1" x14ac:dyDescent="0.25">
      <c r="A331" s="102" t="s">
        <v>386</v>
      </c>
    </row>
    <row r="332" spans="1:1" x14ac:dyDescent="0.25">
      <c r="A332" s="102" t="s">
        <v>387</v>
      </c>
    </row>
    <row r="333" spans="1:1" x14ac:dyDescent="0.25">
      <c r="A333" s="102" t="s">
        <v>388</v>
      </c>
    </row>
    <row r="334" spans="1:1" x14ac:dyDescent="0.25">
      <c r="A334" s="102" t="s">
        <v>389</v>
      </c>
    </row>
    <row r="335" spans="1:1" x14ac:dyDescent="0.25">
      <c r="A335" s="102" t="s">
        <v>390</v>
      </c>
    </row>
    <row r="336" spans="1:1" x14ac:dyDescent="0.25">
      <c r="A336" s="102"/>
    </row>
    <row r="337" spans="1:1" x14ac:dyDescent="0.25">
      <c r="A337" s="102" t="s">
        <v>391</v>
      </c>
    </row>
    <row r="338" spans="1:1" x14ac:dyDescent="0.25">
      <c r="A338" s="102" t="s">
        <v>392</v>
      </c>
    </row>
    <row r="339" spans="1:1" x14ac:dyDescent="0.25">
      <c r="A339" s="102" t="s">
        <v>393</v>
      </c>
    </row>
    <row r="340" spans="1:1" x14ac:dyDescent="0.25">
      <c r="A340" s="102" t="s">
        <v>394</v>
      </c>
    </row>
    <row r="341" spans="1:1" x14ac:dyDescent="0.25">
      <c r="A341" s="102" t="s">
        <v>395</v>
      </c>
    </row>
    <row r="342" spans="1:1" x14ac:dyDescent="0.25">
      <c r="A342" s="102"/>
    </row>
    <row r="343" spans="1:1" x14ac:dyDescent="0.25">
      <c r="A343" s="102" t="s">
        <v>396</v>
      </c>
    </row>
    <row r="344" spans="1:1" x14ac:dyDescent="0.25">
      <c r="A344" s="102"/>
    </row>
    <row r="345" spans="1:1" x14ac:dyDescent="0.25">
      <c r="A345" s="102" t="s">
        <v>397</v>
      </c>
    </row>
    <row r="346" spans="1:1" x14ac:dyDescent="0.25">
      <c r="A346" s="102" t="s">
        <v>398</v>
      </c>
    </row>
    <row r="347" spans="1:1" x14ac:dyDescent="0.25">
      <c r="A347" s="102" t="s">
        <v>399</v>
      </c>
    </row>
    <row r="348" spans="1:1" x14ac:dyDescent="0.25">
      <c r="A348" s="102" t="s">
        <v>400</v>
      </c>
    </row>
    <row r="349" spans="1:1" x14ac:dyDescent="0.25">
      <c r="A349" s="102" t="s">
        <v>401</v>
      </c>
    </row>
    <row r="350" spans="1:1" x14ac:dyDescent="0.25">
      <c r="A350" s="102" t="s">
        <v>402</v>
      </c>
    </row>
    <row r="351" spans="1:1" x14ac:dyDescent="0.25">
      <c r="A351" s="102" t="s">
        <v>403</v>
      </c>
    </row>
    <row r="352" spans="1:1" x14ac:dyDescent="0.25">
      <c r="A352" s="102" t="s">
        <v>404</v>
      </c>
    </row>
    <row r="353" spans="1:1" x14ac:dyDescent="0.25">
      <c r="A353" s="102"/>
    </row>
    <row r="354" spans="1:1" x14ac:dyDescent="0.25">
      <c r="A354" s="102" t="s">
        <v>405</v>
      </c>
    </row>
    <row r="355" spans="1:1" x14ac:dyDescent="0.25">
      <c r="A355" s="102" t="s">
        <v>406</v>
      </c>
    </row>
    <row r="356" spans="1:1" x14ac:dyDescent="0.25">
      <c r="A356" s="102" t="s">
        <v>407</v>
      </c>
    </row>
    <row r="357" spans="1:1" x14ac:dyDescent="0.25">
      <c r="A357" s="102" t="s">
        <v>408</v>
      </c>
    </row>
    <row r="358" spans="1:1" x14ac:dyDescent="0.25">
      <c r="A358" s="102" t="s">
        <v>409</v>
      </c>
    </row>
    <row r="359" spans="1:1" x14ac:dyDescent="0.25">
      <c r="A359" s="102" t="s">
        <v>410</v>
      </c>
    </row>
    <row r="360" spans="1:1" x14ac:dyDescent="0.25">
      <c r="A360" s="102"/>
    </row>
    <row r="361" spans="1:1" x14ac:dyDescent="0.25">
      <c r="A361" s="102" t="s">
        <v>411</v>
      </c>
    </row>
    <row r="362" spans="1:1" x14ac:dyDescent="0.25">
      <c r="A362" s="102" t="s">
        <v>412</v>
      </c>
    </row>
    <row r="363" spans="1:1" x14ac:dyDescent="0.25">
      <c r="A363" s="102" t="s">
        <v>413</v>
      </c>
    </row>
    <row r="364" spans="1:1" x14ac:dyDescent="0.25">
      <c r="A364" s="102"/>
    </row>
    <row r="365" spans="1:1" x14ac:dyDescent="0.25">
      <c r="A365" s="102" t="s">
        <v>414</v>
      </c>
    </row>
    <row r="366" spans="1:1" x14ac:dyDescent="0.25">
      <c r="A366" s="102" t="s">
        <v>415</v>
      </c>
    </row>
    <row r="367" spans="1:1" x14ac:dyDescent="0.25">
      <c r="A367" s="102"/>
    </row>
    <row r="368" spans="1:1" x14ac:dyDescent="0.25">
      <c r="A368" s="102" t="s">
        <v>416</v>
      </c>
    </row>
    <row r="369" spans="1:1" x14ac:dyDescent="0.25">
      <c r="A369" s="102" t="s">
        <v>417</v>
      </c>
    </row>
    <row r="370" spans="1:1" x14ac:dyDescent="0.25">
      <c r="A370" s="102" t="s">
        <v>418</v>
      </c>
    </row>
    <row r="371" spans="1:1" x14ac:dyDescent="0.25">
      <c r="A371" s="102"/>
    </row>
    <row r="372" spans="1:1" x14ac:dyDescent="0.25">
      <c r="A372" s="102" t="s">
        <v>419</v>
      </c>
    </row>
    <row r="373" spans="1:1" x14ac:dyDescent="0.25">
      <c r="A373" s="102" t="s">
        <v>420</v>
      </c>
    </row>
    <row r="374" spans="1:1" x14ac:dyDescent="0.25">
      <c r="A374" s="102" t="s">
        <v>421</v>
      </c>
    </row>
    <row r="375" spans="1:1" x14ac:dyDescent="0.25">
      <c r="A375" s="102"/>
    </row>
    <row r="376" spans="1:1" x14ac:dyDescent="0.25">
      <c r="A376" s="102" t="s">
        <v>422</v>
      </c>
    </row>
    <row r="377" spans="1:1" x14ac:dyDescent="0.25">
      <c r="A377" s="102" t="s">
        <v>423</v>
      </c>
    </row>
    <row r="378" spans="1:1" x14ac:dyDescent="0.25">
      <c r="A378" s="102"/>
    </row>
    <row r="379" spans="1:1" x14ac:dyDescent="0.25">
      <c r="A379" s="102" t="s">
        <v>424</v>
      </c>
    </row>
    <row r="380" spans="1:1" x14ac:dyDescent="0.25">
      <c r="A380" s="102" t="s">
        <v>425</v>
      </c>
    </row>
    <row r="381" spans="1:1" x14ac:dyDescent="0.25">
      <c r="A381" s="102"/>
    </row>
    <row r="382" spans="1:1" x14ac:dyDescent="0.25">
      <c r="A382" s="102" t="s">
        <v>426</v>
      </c>
    </row>
    <row r="383" spans="1:1" x14ac:dyDescent="0.25">
      <c r="A383" s="102" t="s">
        <v>427</v>
      </c>
    </row>
    <row r="384" spans="1:1" x14ac:dyDescent="0.25">
      <c r="A384" s="102" t="s">
        <v>428</v>
      </c>
    </row>
    <row r="385" spans="1:1" x14ac:dyDescent="0.25">
      <c r="A385" s="102" t="s">
        <v>429</v>
      </c>
    </row>
    <row r="386" spans="1:1" x14ac:dyDescent="0.25">
      <c r="A386" s="102" t="s">
        <v>430</v>
      </c>
    </row>
    <row r="387" spans="1:1" x14ac:dyDescent="0.25">
      <c r="A387" s="102"/>
    </row>
    <row r="388" spans="1:1" x14ac:dyDescent="0.25">
      <c r="A388" s="102" t="s">
        <v>431</v>
      </c>
    </row>
    <row r="389" spans="1:1" x14ac:dyDescent="0.25">
      <c r="A389" s="102" t="s">
        <v>432</v>
      </c>
    </row>
    <row r="390" spans="1:1" x14ac:dyDescent="0.25">
      <c r="A390" s="102" t="s">
        <v>433</v>
      </c>
    </row>
    <row r="391" spans="1:1" x14ac:dyDescent="0.25">
      <c r="A391" s="102" t="s">
        <v>434</v>
      </c>
    </row>
    <row r="392" spans="1:1" x14ac:dyDescent="0.25">
      <c r="A392" s="102" t="s">
        <v>435</v>
      </c>
    </row>
    <row r="393" spans="1:1" x14ac:dyDescent="0.25">
      <c r="A393" s="102" t="s">
        <v>436</v>
      </c>
    </row>
    <row r="394" spans="1:1" x14ac:dyDescent="0.25">
      <c r="A394" s="102" t="s">
        <v>437</v>
      </c>
    </row>
    <row r="395" spans="1:1" x14ac:dyDescent="0.25">
      <c r="A395" s="102" t="s">
        <v>438</v>
      </c>
    </row>
    <row r="396" spans="1:1" x14ac:dyDescent="0.25">
      <c r="A396" s="102" t="s">
        <v>439</v>
      </c>
    </row>
    <row r="397" spans="1:1" x14ac:dyDescent="0.25">
      <c r="A397" s="102"/>
    </row>
    <row r="398" spans="1:1" x14ac:dyDescent="0.25">
      <c r="A398" s="102" t="s">
        <v>440</v>
      </c>
    </row>
    <row r="399" spans="1:1" x14ac:dyDescent="0.25">
      <c r="A399" s="102" t="s">
        <v>441</v>
      </c>
    </row>
    <row r="400" spans="1:1" x14ac:dyDescent="0.25">
      <c r="A400" s="102" t="s">
        <v>442</v>
      </c>
    </row>
    <row r="401" spans="1:1" x14ac:dyDescent="0.25">
      <c r="A401" s="102" t="s">
        <v>443</v>
      </c>
    </row>
    <row r="402" spans="1:1" x14ac:dyDescent="0.25">
      <c r="A402" s="102"/>
    </row>
    <row r="403" spans="1:1" x14ac:dyDescent="0.25">
      <c r="A403" s="102" t="s">
        <v>444</v>
      </c>
    </row>
    <row r="404" spans="1:1" x14ac:dyDescent="0.25">
      <c r="A404" s="102" t="s">
        <v>445</v>
      </c>
    </row>
    <row r="405" spans="1:1" x14ac:dyDescent="0.25">
      <c r="A405" s="102" t="s">
        <v>446</v>
      </c>
    </row>
    <row r="406" spans="1:1" x14ac:dyDescent="0.25">
      <c r="A406" s="102"/>
    </row>
    <row r="407" spans="1:1" x14ac:dyDescent="0.25">
      <c r="A407" s="102" t="s">
        <v>447</v>
      </c>
    </row>
    <row r="408" spans="1:1" x14ac:dyDescent="0.25">
      <c r="A408" s="102"/>
    </row>
    <row r="409" spans="1:1" x14ac:dyDescent="0.25">
      <c r="A409" s="102" t="s">
        <v>448</v>
      </c>
    </row>
    <row r="410" spans="1:1" x14ac:dyDescent="0.25">
      <c r="A410" s="102" t="s">
        <v>449</v>
      </c>
    </row>
    <row r="411" spans="1:1" x14ac:dyDescent="0.25">
      <c r="A411" s="102" t="s">
        <v>450</v>
      </c>
    </row>
    <row r="412" spans="1:1" x14ac:dyDescent="0.25">
      <c r="A412" s="102" t="s">
        <v>451</v>
      </c>
    </row>
    <row r="413" spans="1:1" x14ac:dyDescent="0.25">
      <c r="A413" s="102" t="s">
        <v>452</v>
      </c>
    </row>
    <row r="414" spans="1:1" x14ac:dyDescent="0.25">
      <c r="A414" s="102"/>
    </row>
    <row r="415" spans="1:1" x14ac:dyDescent="0.25">
      <c r="A415" s="102" t="s">
        <v>453</v>
      </c>
    </row>
    <row r="416" spans="1:1" x14ac:dyDescent="0.25">
      <c r="A416" s="102" t="s">
        <v>454</v>
      </c>
    </row>
    <row r="417" spans="1:1" x14ac:dyDescent="0.25">
      <c r="A417" s="102" t="s">
        <v>455</v>
      </c>
    </row>
    <row r="418" spans="1:1" x14ac:dyDescent="0.25">
      <c r="A418" s="102" t="s">
        <v>456</v>
      </c>
    </row>
    <row r="419" spans="1:1" x14ac:dyDescent="0.25">
      <c r="A419" s="102" t="s">
        <v>457</v>
      </c>
    </row>
    <row r="420" spans="1:1" x14ac:dyDescent="0.25">
      <c r="A420" s="102" t="s">
        <v>458</v>
      </c>
    </row>
    <row r="421" spans="1:1" x14ac:dyDescent="0.25">
      <c r="A421" s="102"/>
    </row>
    <row r="422" spans="1:1" x14ac:dyDescent="0.25">
      <c r="A422" s="102" t="s">
        <v>459</v>
      </c>
    </row>
    <row r="423" spans="1:1" x14ac:dyDescent="0.25">
      <c r="A423" s="102" t="s">
        <v>460</v>
      </c>
    </row>
    <row r="424" spans="1:1" x14ac:dyDescent="0.25">
      <c r="A424" s="102" t="s">
        <v>461</v>
      </c>
    </row>
    <row r="425" spans="1:1" x14ac:dyDescent="0.25">
      <c r="A425" s="102" t="s">
        <v>462</v>
      </c>
    </row>
    <row r="426" spans="1:1" x14ac:dyDescent="0.25">
      <c r="A426" s="102" t="s">
        <v>463</v>
      </c>
    </row>
    <row r="427" spans="1:1" x14ac:dyDescent="0.25">
      <c r="A427" s="102" t="s">
        <v>464</v>
      </c>
    </row>
    <row r="428" spans="1:1" x14ac:dyDescent="0.25">
      <c r="A428" s="102"/>
    </row>
    <row r="429" spans="1:1" x14ac:dyDescent="0.25">
      <c r="A429" s="102" t="s">
        <v>465</v>
      </c>
    </row>
    <row r="430" spans="1:1" x14ac:dyDescent="0.25">
      <c r="A430" s="102" t="s">
        <v>466</v>
      </c>
    </row>
    <row r="431" spans="1:1" x14ac:dyDescent="0.25">
      <c r="A431" s="102" t="s">
        <v>467</v>
      </c>
    </row>
    <row r="432" spans="1:1" x14ac:dyDescent="0.25">
      <c r="A432" s="102" t="s">
        <v>468</v>
      </c>
    </row>
    <row r="433" spans="1:1" x14ac:dyDescent="0.25">
      <c r="A433" s="102" t="s">
        <v>469</v>
      </c>
    </row>
    <row r="434" spans="1:1" x14ac:dyDescent="0.25">
      <c r="A434" s="102"/>
    </row>
    <row r="435" spans="1:1" x14ac:dyDescent="0.25">
      <c r="A435" s="102" t="s">
        <v>470</v>
      </c>
    </row>
    <row r="436" spans="1:1" x14ac:dyDescent="0.25">
      <c r="A436" s="102"/>
    </row>
    <row r="437" spans="1:1" x14ac:dyDescent="0.25">
      <c r="A437" s="102" t="s">
        <v>471</v>
      </c>
    </row>
    <row r="438" spans="1:1" x14ac:dyDescent="0.25">
      <c r="A438" s="102" t="s">
        <v>472</v>
      </c>
    </row>
    <row r="439" spans="1:1" x14ac:dyDescent="0.25">
      <c r="A439" s="102" t="s">
        <v>473</v>
      </c>
    </row>
    <row r="440" spans="1:1" x14ac:dyDescent="0.25">
      <c r="A440" s="102" t="s">
        <v>474</v>
      </c>
    </row>
    <row r="441" spans="1:1" x14ac:dyDescent="0.25">
      <c r="A441" s="102" t="s">
        <v>475</v>
      </c>
    </row>
    <row r="442" spans="1:1" x14ac:dyDescent="0.25">
      <c r="A442" s="102" t="s">
        <v>476</v>
      </c>
    </row>
    <row r="443" spans="1:1" x14ac:dyDescent="0.25">
      <c r="A443" s="102" t="s">
        <v>477</v>
      </c>
    </row>
    <row r="444" spans="1:1" x14ac:dyDescent="0.25">
      <c r="A444" s="102" t="s">
        <v>478</v>
      </c>
    </row>
    <row r="445" spans="1:1" x14ac:dyDescent="0.25">
      <c r="A445" s="102"/>
    </row>
    <row r="446" spans="1:1" x14ac:dyDescent="0.25">
      <c r="A446" s="102" t="s">
        <v>479</v>
      </c>
    </row>
    <row r="447" spans="1:1" x14ac:dyDescent="0.25">
      <c r="A447" s="102"/>
    </row>
    <row r="448" spans="1:1" x14ac:dyDescent="0.25">
      <c r="A448" s="102" t="s">
        <v>480</v>
      </c>
    </row>
    <row r="449" spans="1:1" x14ac:dyDescent="0.25">
      <c r="A449" s="102" t="s">
        <v>481</v>
      </c>
    </row>
    <row r="450" spans="1:1" x14ac:dyDescent="0.25">
      <c r="A450" s="102" t="s">
        <v>482</v>
      </c>
    </row>
    <row r="451" spans="1:1" x14ac:dyDescent="0.25">
      <c r="A451" s="102" t="s">
        <v>483</v>
      </c>
    </row>
    <row r="452" spans="1:1" x14ac:dyDescent="0.25">
      <c r="A452" s="102"/>
    </row>
    <row r="453" spans="1:1" x14ac:dyDescent="0.25">
      <c r="A453" s="102" t="s">
        <v>484</v>
      </c>
    </row>
    <row r="454" spans="1:1" x14ac:dyDescent="0.25">
      <c r="A454" s="102" t="s">
        <v>485</v>
      </c>
    </row>
    <row r="455" spans="1:1" x14ac:dyDescent="0.25">
      <c r="A455" s="102" t="s">
        <v>486</v>
      </c>
    </row>
    <row r="456" spans="1:1" x14ac:dyDescent="0.25">
      <c r="A456" s="102" t="s">
        <v>487</v>
      </c>
    </row>
    <row r="457" spans="1:1" x14ac:dyDescent="0.25">
      <c r="A457" s="102" t="s">
        <v>488</v>
      </c>
    </row>
    <row r="458" spans="1:1" x14ac:dyDescent="0.25">
      <c r="A458" s="102" t="s">
        <v>489</v>
      </c>
    </row>
    <row r="459" spans="1:1" x14ac:dyDescent="0.25">
      <c r="A459" s="102" t="s">
        <v>490</v>
      </c>
    </row>
    <row r="460" spans="1:1" x14ac:dyDescent="0.25">
      <c r="A460" s="102" t="s">
        <v>491</v>
      </c>
    </row>
    <row r="461" spans="1:1" x14ac:dyDescent="0.25">
      <c r="A461" s="102" t="s">
        <v>492</v>
      </c>
    </row>
    <row r="462" spans="1:1" x14ac:dyDescent="0.25">
      <c r="A462" s="102"/>
    </row>
    <row r="463" spans="1:1" x14ac:dyDescent="0.25">
      <c r="A463" s="102" t="s">
        <v>493</v>
      </c>
    </row>
    <row r="464" spans="1:1" x14ac:dyDescent="0.25">
      <c r="A464" s="102" t="s">
        <v>494</v>
      </c>
    </row>
    <row r="465" spans="1:1" x14ac:dyDescent="0.25">
      <c r="A465" s="102" t="s">
        <v>495</v>
      </c>
    </row>
    <row r="466" spans="1:1" x14ac:dyDescent="0.25">
      <c r="A466" s="102" t="s">
        <v>496</v>
      </c>
    </row>
    <row r="467" spans="1:1" x14ac:dyDescent="0.25">
      <c r="A467" s="102" t="s">
        <v>497</v>
      </c>
    </row>
    <row r="468" spans="1:1" x14ac:dyDescent="0.25">
      <c r="A468" s="102" t="s">
        <v>498</v>
      </c>
    </row>
    <row r="469" spans="1:1" x14ac:dyDescent="0.25">
      <c r="A469" s="102" t="s">
        <v>499</v>
      </c>
    </row>
    <row r="470" spans="1:1" x14ac:dyDescent="0.25">
      <c r="A470" s="102"/>
    </row>
    <row r="471" spans="1:1" x14ac:dyDescent="0.25">
      <c r="A471" s="102" t="s">
        <v>500</v>
      </c>
    </row>
    <row r="472" spans="1:1" x14ac:dyDescent="0.25">
      <c r="A472" s="102"/>
    </row>
    <row r="473" spans="1:1" x14ac:dyDescent="0.25">
      <c r="A473" s="102" t="s">
        <v>501</v>
      </c>
    </row>
    <row r="474" spans="1:1" x14ac:dyDescent="0.25">
      <c r="A474" s="102" t="s">
        <v>502</v>
      </c>
    </row>
    <row r="475" spans="1:1" x14ac:dyDescent="0.25">
      <c r="A475" s="102" t="s">
        <v>503</v>
      </c>
    </row>
    <row r="476" spans="1:1" x14ac:dyDescent="0.25">
      <c r="A476" s="102"/>
    </row>
    <row r="477" spans="1:1" x14ac:dyDescent="0.25">
      <c r="A477" s="102" t="s">
        <v>504</v>
      </c>
    </row>
    <row r="478" spans="1:1" x14ac:dyDescent="0.25">
      <c r="A478" s="102" t="s">
        <v>505</v>
      </c>
    </row>
    <row r="479" spans="1:1" x14ac:dyDescent="0.25">
      <c r="A479" s="102" t="s">
        <v>506</v>
      </c>
    </row>
    <row r="480" spans="1:1" x14ac:dyDescent="0.25">
      <c r="A480" s="102" t="s">
        <v>507</v>
      </c>
    </row>
    <row r="481" spans="1:1" x14ac:dyDescent="0.25">
      <c r="A481" s="102" t="s">
        <v>508</v>
      </c>
    </row>
    <row r="482" spans="1:1" x14ac:dyDescent="0.25">
      <c r="A482" s="102" t="s">
        <v>509</v>
      </c>
    </row>
    <row r="483" spans="1:1" x14ac:dyDescent="0.25">
      <c r="A483" s="102" t="s">
        <v>510</v>
      </c>
    </row>
    <row r="484" spans="1:1" x14ac:dyDescent="0.25">
      <c r="A484" s="102" t="s">
        <v>511</v>
      </c>
    </row>
    <row r="485" spans="1:1" x14ac:dyDescent="0.25">
      <c r="A485" s="102" t="s">
        <v>512</v>
      </c>
    </row>
    <row r="486" spans="1:1" x14ac:dyDescent="0.25">
      <c r="A486" s="102"/>
    </row>
    <row r="487" spans="1:1" x14ac:dyDescent="0.25">
      <c r="A487" s="102" t="s">
        <v>513</v>
      </c>
    </row>
    <row r="488" spans="1:1" x14ac:dyDescent="0.25">
      <c r="A488" s="102" t="s">
        <v>514</v>
      </c>
    </row>
    <row r="489" spans="1:1" x14ac:dyDescent="0.25">
      <c r="A489" s="102" t="s">
        <v>515</v>
      </c>
    </row>
    <row r="490" spans="1:1" x14ac:dyDescent="0.25">
      <c r="A490" s="102" t="s">
        <v>516</v>
      </c>
    </row>
    <row r="491" spans="1:1" x14ac:dyDescent="0.25">
      <c r="A491" s="102"/>
    </row>
    <row r="492" spans="1:1" x14ac:dyDescent="0.25">
      <c r="A492" s="102" t="s">
        <v>517</v>
      </c>
    </row>
    <row r="493" spans="1:1" x14ac:dyDescent="0.25">
      <c r="A493" s="102" t="s">
        <v>518</v>
      </c>
    </row>
    <row r="494" spans="1:1" x14ac:dyDescent="0.25">
      <c r="A494" s="102" t="s">
        <v>519</v>
      </c>
    </row>
    <row r="495" spans="1:1" x14ac:dyDescent="0.25">
      <c r="A495" s="102" t="s">
        <v>520</v>
      </c>
    </row>
    <row r="496" spans="1:1" x14ac:dyDescent="0.25">
      <c r="A496" s="102" t="s">
        <v>521</v>
      </c>
    </row>
    <row r="497" spans="1:1" x14ac:dyDescent="0.25">
      <c r="A497" s="102" t="s">
        <v>522</v>
      </c>
    </row>
    <row r="498" spans="1:1" x14ac:dyDescent="0.25">
      <c r="A498" s="102"/>
    </row>
    <row r="499" spans="1:1" x14ac:dyDescent="0.25">
      <c r="A499" s="102" t="s">
        <v>523</v>
      </c>
    </row>
    <row r="500" spans="1:1" x14ac:dyDescent="0.25">
      <c r="A500" s="102" t="s">
        <v>524</v>
      </c>
    </row>
    <row r="501" spans="1:1" x14ac:dyDescent="0.25">
      <c r="A501" s="102" t="s">
        <v>525</v>
      </c>
    </row>
    <row r="502" spans="1:1" x14ac:dyDescent="0.25">
      <c r="A502" s="102" t="s">
        <v>526</v>
      </c>
    </row>
    <row r="503" spans="1:1" x14ac:dyDescent="0.25">
      <c r="A503" s="102" t="s">
        <v>527</v>
      </c>
    </row>
    <row r="504" spans="1:1" x14ac:dyDescent="0.25">
      <c r="A504" s="102" t="s">
        <v>528</v>
      </c>
    </row>
    <row r="505" spans="1:1" x14ac:dyDescent="0.25">
      <c r="A505" s="102" t="s">
        <v>529</v>
      </c>
    </row>
    <row r="506" spans="1:1" x14ac:dyDescent="0.25">
      <c r="A506" s="102" t="s">
        <v>530</v>
      </c>
    </row>
    <row r="507" spans="1:1" x14ac:dyDescent="0.25">
      <c r="A507" s="102" t="s">
        <v>531</v>
      </c>
    </row>
    <row r="508" spans="1:1" x14ac:dyDescent="0.25">
      <c r="A508" s="102" t="s">
        <v>532</v>
      </c>
    </row>
    <row r="509" spans="1:1" x14ac:dyDescent="0.25">
      <c r="A509" s="102" t="s">
        <v>533</v>
      </c>
    </row>
    <row r="510" spans="1:1" x14ac:dyDescent="0.25">
      <c r="A510" s="102" t="s">
        <v>534</v>
      </c>
    </row>
    <row r="511" spans="1:1" x14ac:dyDescent="0.25">
      <c r="A511" s="102" t="s">
        <v>535</v>
      </c>
    </row>
    <row r="512" spans="1:1" x14ac:dyDescent="0.25">
      <c r="A512" s="102"/>
    </row>
    <row r="513" spans="1:1" x14ac:dyDescent="0.25">
      <c r="A513" s="102" t="s">
        <v>536</v>
      </c>
    </row>
    <row r="514" spans="1:1" x14ac:dyDescent="0.25">
      <c r="A514" s="102" t="s">
        <v>537</v>
      </c>
    </row>
    <row r="515" spans="1:1" x14ac:dyDescent="0.25">
      <c r="A515" s="102" t="s">
        <v>538</v>
      </c>
    </row>
    <row r="516" spans="1:1" x14ac:dyDescent="0.25">
      <c r="A516" s="102" t="s">
        <v>539</v>
      </c>
    </row>
    <row r="517" spans="1:1" x14ac:dyDescent="0.25">
      <c r="A517" s="102" t="s">
        <v>540</v>
      </c>
    </row>
    <row r="518" spans="1:1" x14ac:dyDescent="0.25">
      <c r="A518" s="102" t="s">
        <v>541</v>
      </c>
    </row>
    <row r="519" spans="1:1" x14ac:dyDescent="0.25">
      <c r="A519" s="102" t="s">
        <v>542</v>
      </c>
    </row>
    <row r="520" spans="1:1" x14ac:dyDescent="0.25">
      <c r="A520" s="102"/>
    </row>
    <row r="521" spans="1:1" x14ac:dyDescent="0.25">
      <c r="A521" s="102" t="s">
        <v>543</v>
      </c>
    </row>
    <row r="522" spans="1:1" x14ac:dyDescent="0.25">
      <c r="A522" s="102" t="s">
        <v>544</v>
      </c>
    </row>
    <row r="523" spans="1:1" x14ac:dyDescent="0.25">
      <c r="A523" s="102" t="s">
        <v>545</v>
      </c>
    </row>
    <row r="524" spans="1:1" x14ac:dyDescent="0.25">
      <c r="A524" s="102" t="s">
        <v>546</v>
      </c>
    </row>
    <row r="525" spans="1:1" x14ac:dyDescent="0.25">
      <c r="A525" s="102" t="s">
        <v>547</v>
      </c>
    </row>
    <row r="526" spans="1:1" x14ac:dyDescent="0.25">
      <c r="A526" s="102" t="s">
        <v>548</v>
      </c>
    </row>
    <row r="527" spans="1:1" x14ac:dyDescent="0.25">
      <c r="A527" s="102" t="s">
        <v>549</v>
      </c>
    </row>
    <row r="528" spans="1:1" x14ac:dyDescent="0.25">
      <c r="A528" s="102" t="s">
        <v>550</v>
      </c>
    </row>
    <row r="529" spans="1:1" x14ac:dyDescent="0.25">
      <c r="A529" s="102" t="s">
        <v>551</v>
      </c>
    </row>
    <row r="530" spans="1:1" x14ac:dyDescent="0.25">
      <c r="A530" s="102" t="s">
        <v>552</v>
      </c>
    </row>
    <row r="531" spans="1:1" x14ac:dyDescent="0.25">
      <c r="A531" s="102" t="s">
        <v>553</v>
      </c>
    </row>
    <row r="532" spans="1:1" x14ac:dyDescent="0.25">
      <c r="A532" s="102" t="s">
        <v>554</v>
      </c>
    </row>
    <row r="533" spans="1:1" x14ac:dyDescent="0.25">
      <c r="A533" s="102" t="s">
        <v>555</v>
      </c>
    </row>
    <row r="534" spans="1:1" x14ac:dyDescent="0.25">
      <c r="A534" s="102" t="s">
        <v>556</v>
      </c>
    </row>
    <row r="535" spans="1:1" x14ac:dyDescent="0.25">
      <c r="A535" s="102"/>
    </row>
    <row r="536" spans="1:1" x14ac:dyDescent="0.25">
      <c r="A536" s="102" t="s">
        <v>557</v>
      </c>
    </row>
    <row r="537" spans="1:1" x14ac:dyDescent="0.25">
      <c r="A537" s="102" t="s">
        <v>558</v>
      </c>
    </row>
    <row r="538" spans="1:1" x14ac:dyDescent="0.25">
      <c r="A538" s="102" t="s">
        <v>559</v>
      </c>
    </row>
    <row r="539" spans="1:1" x14ac:dyDescent="0.25">
      <c r="A539" s="102"/>
    </row>
    <row r="540" spans="1:1" x14ac:dyDescent="0.25">
      <c r="A540" s="102" t="s">
        <v>560</v>
      </c>
    </row>
    <row r="541" spans="1:1" x14ac:dyDescent="0.25">
      <c r="A541" s="102"/>
    </row>
    <row r="542" spans="1:1" x14ac:dyDescent="0.25">
      <c r="A542" s="102" t="s">
        <v>561</v>
      </c>
    </row>
    <row r="543" spans="1:1" x14ac:dyDescent="0.25">
      <c r="A543" s="102" t="s">
        <v>562</v>
      </c>
    </row>
    <row r="544" spans="1:1" x14ac:dyDescent="0.25">
      <c r="A544" s="102" t="s">
        <v>563</v>
      </c>
    </row>
    <row r="545" spans="1:1" x14ac:dyDescent="0.25">
      <c r="A545" s="102" t="s">
        <v>564</v>
      </c>
    </row>
    <row r="546" spans="1:1" x14ac:dyDescent="0.25">
      <c r="A546" s="102" t="s">
        <v>565</v>
      </c>
    </row>
    <row r="547" spans="1:1" x14ac:dyDescent="0.25">
      <c r="A547" s="102" t="s">
        <v>566</v>
      </c>
    </row>
    <row r="548" spans="1:1" x14ac:dyDescent="0.25">
      <c r="A548" s="102" t="s">
        <v>567</v>
      </c>
    </row>
    <row r="549" spans="1:1" x14ac:dyDescent="0.25">
      <c r="A549" s="102" t="s">
        <v>568</v>
      </c>
    </row>
    <row r="550" spans="1:1" x14ac:dyDescent="0.25">
      <c r="A550" s="102" t="s">
        <v>569</v>
      </c>
    </row>
    <row r="551" spans="1:1" x14ac:dyDescent="0.25">
      <c r="A551" s="102"/>
    </row>
    <row r="552" spans="1:1" x14ac:dyDescent="0.25">
      <c r="A552" s="102" t="s">
        <v>570</v>
      </c>
    </row>
    <row r="553" spans="1:1" x14ac:dyDescent="0.25">
      <c r="A553" s="102"/>
    </row>
    <row r="554" spans="1:1" x14ac:dyDescent="0.25">
      <c r="A554" s="102" t="s">
        <v>571</v>
      </c>
    </row>
    <row r="555" spans="1:1" x14ac:dyDescent="0.25">
      <c r="A555" s="102" t="s">
        <v>572</v>
      </c>
    </row>
    <row r="556" spans="1:1" x14ac:dyDescent="0.25">
      <c r="A556" s="102" t="s">
        <v>573</v>
      </c>
    </row>
    <row r="557" spans="1:1" x14ac:dyDescent="0.25">
      <c r="A557" s="102" t="s">
        <v>574</v>
      </c>
    </row>
    <row r="558" spans="1:1" x14ac:dyDescent="0.25">
      <c r="A558" s="102" t="s">
        <v>575</v>
      </c>
    </row>
    <row r="559" spans="1:1" x14ac:dyDescent="0.25">
      <c r="A559" s="102" t="s">
        <v>576</v>
      </c>
    </row>
    <row r="560" spans="1:1" x14ac:dyDescent="0.25">
      <c r="A560" s="102" t="s">
        <v>577</v>
      </c>
    </row>
    <row r="561" spans="1:1" x14ac:dyDescent="0.25">
      <c r="A561" s="102" t="s">
        <v>578</v>
      </c>
    </row>
    <row r="562" spans="1:1" x14ac:dyDescent="0.25">
      <c r="A562" s="102"/>
    </row>
    <row r="563" spans="1:1" x14ac:dyDescent="0.25">
      <c r="A563" s="102" t="s">
        <v>579</v>
      </c>
    </row>
    <row r="564" spans="1:1" x14ac:dyDescent="0.25">
      <c r="A564" s="102"/>
    </row>
    <row r="565" spans="1:1" x14ac:dyDescent="0.25">
      <c r="A565" s="102" t="s">
        <v>580</v>
      </c>
    </row>
    <row r="566" spans="1:1" x14ac:dyDescent="0.25">
      <c r="A566" s="102" t="s">
        <v>581</v>
      </c>
    </row>
    <row r="567" spans="1:1" x14ac:dyDescent="0.25">
      <c r="A567" s="102" t="s">
        <v>582</v>
      </c>
    </row>
    <row r="568" spans="1:1" x14ac:dyDescent="0.25">
      <c r="A568" s="102" t="s">
        <v>583</v>
      </c>
    </row>
    <row r="569" spans="1:1" x14ac:dyDescent="0.25">
      <c r="A569" s="102"/>
    </row>
    <row r="570" spans="1:1" x14ac:dyDescent="0.25">
      <c r="A570" s="102" t="s">
        <v>584</v>
      </c>
    </row>
    <row r="571" spans="1:1" x14ac:dyDescent="0.25">
      <c r="A571" s="102" t="s">
        <v>585</v>
      </c>
    </row>
    <row r="572" spans="1:1" x14ac:dyDescent="0.25">
      <c r="A572" s="102" t="s">
        <v>586</v>
      </c>
    </row>
    <row r="573" spans="1:1" x14ac:dyDescent="0.25">
      <c r="A573" s="102" t="s">
        <v>587</v>
      </c>
    </row>
    <row r="574" spans="1:1" x14ac:dyDescent="0.25">
      <c r="A574" s="102" t="s">
        <v>588</v>
      </c>
    </row>
    <row r="575" spans="1:1" x14ac:dyDescent="0.25">
      <c r="A575" s="102" t="s">
        <v>589</v>
      </c>
    </row>
    <row r="576" spans="1:1" x14ac:dyDescent="0.25">
      <c r="A576" s="102" t="s">
        <v>590</v>
      </c>
    </row>
    <row r="577" spans="1:1" x14ac:dyDescent="0.25">
      <c r="A577" s="102" t="s">
        <v>591</v>
      </c>
    </row>
    <row r="578" spans="1:1" x14ac:dyDescent="0.25">
      <c r="A578" s="102"/>
    </row>
    <row r="579" spans="1:1" x14ac:dyDescent="0.25">
      <c r="A579" s="102" t="s">
        <v>592</v>
      </c>
    </row>
    <row r="580" spans="1:1" x14ac:dyDescent="0.25">
      <c r="A580" s="102" t="s">
        <v>593</v>
      </c>
    </row>
    <row r="581" spans="1:1" x14ac:dyDescent="0.25">
      <c r="A581" s="102" t="s">
        <v>594</v>
      </c>
    </row>
    <row r="582" spans="1:1" x14ac:dyDescent="0.25">
      <c r="A582" s="102" t="s">
        <v>595</v>
      </c>
    </row>
    <row r="583" spans="1:1" x14ac:dyDescent="0.25">
      <c r="A583" s="102"/>
    </row>
    <row r="584" spans="1:1" x14ac:dyDescent="0.25">
      <c r="A584" s="102" t="s">
        <v>596</v>
      </c>
    </row>
    <row r="585" spans="1:1" x14ac:dyDescent="0.25">
      <c r="A585" s="102" t="s">
        <v>597</v>
      </c>
    </row>
    <row r="586" spans="1:1" x14ac:dyDescent="0.25">
      <c r="A586" s="102" t="s">
        <v>598</v>
      </c>
    </row>
    <row r="587" spans="1:1" x14ac:dyDescent="0.25">
      <c r="A587" s="102" t="s">
        <v>599</v>
      </c>
    </row>
    <row r="588" spans="1:1" x14ac:dyDescent="0.25">
      <c r="A588" s="102"/>
    </row>
    <row r="589" spans="1:1" x14ac:dyDescent="0.25">
      <c r="A589" s="102" t="s">
        <v>600</v>
      </c>
    </row>
    <row r="590" spans="1:1" x14ac:dyDescent="0.25">
      <c r="A590" s="102"/>
    </row>
    <row r="591" spans="1:1" x14ac:dyDescent="0.25">
      <c r="A591" s="102" t="s">
        <v>601</v>
      </c>
    </row>
    <row r="592" spans="1:1" x14ac:dyDescent="0.25">
      <c r="A592" s="102" t="s">
        <v>602</v>
      </c>
    </row>
    <row r="593" spans="1:1" x14ac:dyDescent="0.25">
      <c r="A593" s="102" t="s">
        <v>603</v>
      </c>
    </row>
    <row r="594" spans="1:1" x14ac:dyDescent="0.25">
      <c r="A594" s="102" t="s">
        <v>604</v>
      </c>
    </row>
    <row r="595" spans="1:1" x14ac:dyDescent="0.25">
      <c r="A595" s="102" t="s">
        <v>605</v>
      </c>
    </row>
    <row r="596" spans="1:1" x14ac:dyDescent="0.25">
      <c r="A596" s="102" t="s">
        <v>606</v>
      </c>
    </row>
    <row r="597" spans="1:1" x14ac:dyDescent="0.25">
      <c r="A597" s="102" t="s">
        <v>607</v>
      </c>
    </row>
    <row r="598" spans="1:1" x14ac:dyDescent="0.25">
      <c r="A598" s="102" t="s">
        <v>608</v>
      </c>
    </row>
    <row r="599" spans="1:1" x14ac:dyDescent="0.25">
      <c r="A599" s="102"/>
    </row>
    <row r="600" spans="1:1" x14ac:dyDescent="0.25">
      <c r="A600" s="102" t="s">
        <v>609</v>
      </c>
    </row>
    <row r="601" spans="1:1" x14ac:dyDescent="0.25">
      <c r="A601" s="102"/>
    </row>
    <row r="602" spans="1:1" x14ac:dyDescent="0.25">
      <c r="A602" s="102" t="s">
        <v>610</v>
      </c>
    </row>
    <row r="603" spans="1:1" x14ac:dyDescent="0.25">
      <c r="A603" s="102" t="s">
        <v>611</v>
      </c>
    </row>
    <row r="604" spans="1:1" x14ac:dyDescent="0.25">
      <c r="A604" s="102" t="s">
        <v>612</v>
      </c>
    </row>
    <row r="605" spans="1:1" x14ac:dyDescent="0.25">
      <c r="A605" s="102" t="s">
        <v>613</v>
      </c>
    </row>
    <row r="606" spans="1:1" x14ac:dyDescent="0.25">
      <c r="A606" s="102" t="s">
        <v>614</v>
      </c>
    </row>
    <row r="607" spans="1:1" x14ac:dyDescent="0.25">
      <c r="A607" s="102" t="s">
        <v>615</v>
      </c>
    </row>
    <row r="608" spans="1:1" x14ac:dyDescent="0.25">
      <c r="A608" s="102" t="s">
        <v>616</v>
      </c>
    </row>
    <row r="609" spans="1:1" x14ac:dyDescent="0.25">
      <c r="A609" s="102" t="s">
        <v>617</v>
      </c>
    </row>
    <row r="610" spans="1:1" x14ac:dyDescent="0.25">
      <c r="A610" s="102" t="s">
        <v>618</v>
      </c>
    </row>
    <row r="611" spans="1:1" x14ac:dyDescent="0.25">
      <c r="A611" s="102"/>
    </row>
    <row r="612" spans="1:1" x14ac:dyDescent="0.25">
      <c r="A612" s="102" t="s">
        <v>619</v>
      </c>
    </row>
    <row r="613" spans="1:1" x14ac:dyDescent="0.25">
      <c r="A613" s="102"/>
    </row>
    <row r="614" spans="1:1" x14ac:dyDescent="0.25">
      <c r="A614" s="102" t="s">
        <v>620</v>
      </c>
    </row>
    <row r="615" spans="1:1" x14ac:dyDescent="0.25">
      <c r="A615" s="102" t="s">
        <v>621</v>
      </c>
    </row>
    <row r="616" spans="1:1" x14ac:dyDescent="0.25">
      <c r="A616" s="102" t="s">
        <v>622</v>
      </c>
    </row>
    <row r="617" spans="1:1" x14ac:dyDescent="0.25">
      <c r="A617" s="102" t="s">
        <v>623</v>
      </c>
    </row>
    <row r="618" spans="1:1" x14ac:dyDescent="0.25">
      <c r="A618" s="102" t="s">
        <v>624</v>
      </c>
    </row>
    <row r="619" spans="1:1" x14ac:dyDescent="0.25">
      <c r="A619" s="102" t="s">
        <v>625</v>
      </c>
    </row>
    <row r="620" spans="1:1" x14ac:dyDescent="0.25">
      <c r="A620" s="102"/>
    </row>
    <row r="621" spans="1:1" x14ac:dyDescent="0.25">
      <c r="A621" s="102" t="s">
        <v>626</v>
      </c>
    </row>
    <row r="622" spans="1:1" x14ac:dyDescent="0.25">
      <c r="A622" s="102"/>
    </row>
    <row r="623" spans="1:1" x14ac:dyDescent="0.25">
      <c r="A623" s="102"/>
    </row>
    <row r="624" spans="1:1" x14ac:dyDescent="0.25">
      <c r="A624" s="102"/>
    </row>
    <row r="625" spans="1:1" x14ac:dyDescent="0.25">
      <c r="A625" s="102"/>
    </row>
    <row r="626" spans="1:1" x14ac:dyDescent="0.25">
      <c r="A626" s="102"/>
    </row>
    <row r="627" spans="1:1" x14ac:dyDescent="0.25">
      <c r="A627" s="102"/>
    </row>
    <row r="628" spans="1:1" x14ac:dyDescent="0.25">
      <c r="A628" s="102"/>
    </row>
    <row r="629" spans="1:1" x14ac:dyDescent="0.25">
      <c r="A629" s="102"/>
    </row>
    <row r="630" spans="1:1" x14ac:dyDescent="0.25">
      <c r="A630" s="102"/>
    </row>
    <row r="631" spans="1:1" x14ac:dyDescent="0.25">
      <c r="A631" s="102"/>
    </row>
    <row r="632" spans="1:1" x14ac:dyDescent="0.25">
      <c r="A632" s="102"/>
    </row>
    <row r="633" spans="1:1" x14ac:dyDescent="0.25">
      <c r="A633" s="102"/>
    </row>
    <row r="634" spans="1:1" x14ac:dyDescent="0.25">
      <c r="A634" s="102"/>
    </row>
    <row r="635" spans="1:1" x14ac:dyDescent="0.25">
      <c r="A635" s="102"/>
    </row>
    <row r="636" spans="1:1" x14ac:dyDescent="0.25">
      <c r="A636" s="102"/>
    </row>
    <row r="637" spans="1:1" x14ac:dyDescent="0.25">
      <c r="A637" s="102"/>
    </row>
    <row r="638" spans="1:1" x14ac:dyDescent="0.25">
      <c r="A638" s="102"/>
    </row>
    <row r="639" spans="1:1" x14ac:dyDescent="0.25">
      <c r="A639" s="102"/>
    </row>
    <row r="640" spans="1:1" x14ac:dyDescent="0.25">
      <c r="A640" s="102"/>
    </row>
    <row r="641" spans="1:1" x14ac:dyDescent="0.25">
      <c r="A641" s="102"/>
    </row>
    <row r="642" spans="1:1" x14ac:dyDescent="0.25">
      <c r="A642" s="102"/>
    </row>
    <row r="643" spans="1:1" x14ac:dyDescent="0.25">
      <c r="A643" s="102"/>
    </row>
    <row r="644" spans="1:1" x14ac:dyDescent="0.25">
      <c r="A644" s="102"/>
    </row>
    <row r="645" spans="1:1" x14ac:dyDescent="0.25">
      <c r="A645" s="102"/>
    </row>
    <row r="646" spans="1:1" x14ac:dyDescent="0.25">
      <c r="A646" s="102"/>
    </row>
    <row r="647" spans="1:1" x14ac:dyDescent="0.25">
      <c r="A647" s="102"/>
    </row>
    <row r="648" spans="1:1" x14ac:dyDescent="0.25">
      <c r="A648" s="102"/>
    </row>
    <row r="649" spans="1:1" x14ac:dyDescent="0.25">
      <c r="A649" s="102"/>
    </row>
    <row r="650" spans="1:1" x14ac:dyDescent="0.25">
      <c r="A650" s="102"/>
    </row>
    <row r="651" spans="1:1" x14ac:dyDescent="0.25">
      <c r="A651" s="102"/>
    </row>
    <row r="652" spans="1:1" x14ac:dyDescent="0.25">
      <c r="A652" s="102"/>
    </row>
    <row r="653" spans="1:1" x14ac:dyDescent="0.25">
      <c r="A653" s="102"/>
    </row>
    <row r="654" spans="1:1" x14ac:dyDescent="0.25">
      <c r="A654" s="102"/>
    </row>
    <row r="655" spans="1:1" x14ac:dyDescent="0.25">
      <c r="A655" s="102"/>
    </row>
    <row r="656" spans="1:1" x14ac:dyDescent="0.25">
      <c r="A656" s="102"/>
    </row>
    <row r="657" spans="1:1" x14ac:dyDescent="0.25">
      <c r="A657" s="102"/>
    </row>
    <row r="658" spans="1:1" x14ac:dyDescent="0.25">
      <c r="A658" s="102"/>
    </row>
    <row r="659" spans="1:1" x14ac:dyDescent="0.25">
      <c r="A659" s="102"/>
    </row>
    <row r="660" spans="1:1" x14ac:dyDescent="0.25">
      <c r="A660" s="102"/>
    </row>
    <row r="661" spans="1:1" x14ac:dyDescent="0.25">
      <c r="A661" s="102"/>
    </row>
    <row r="662" spans="1:1" x14ac:dyDescent="0.25">
      <c r="A662" s="102"/>
    </row>
    <row r="663" spans="1:1" x14ac:dyDescent="0.25">
      <c r="A663" s="102"/>
    </row>
    <row r="664" spans="1:1" x14ac:dyDescent="0.25">
      <c r="A664" s="102"/>
    </row>
    <row r="665" spans="1:1" x14ac:dyDescent="0.25">
      <c r="A665" s="102"/>
    </row>
    <row r="666" spans="1:1" x14ac:dyDescent="0.25">
      <c r="A666" s="102"/>
    </row>
    <row r="667" spans="1:1" x14ac:dyDescent="0.25">
      <c r="A667" s="102"/>
    </row>
    <row r="668" spans="1:1" x14ac:dyDescent="0.25">
      <c r="A668" s="102"/>
    </row>
    <row r="669" spans="1:1" x14ac:dyDescent="0.25">
      <c r="A669" s="102"/>
    </row>
    <row r="670" spans="1:1" x14ac:dyDescent="0.25">
      <c r="A670" s="102"/>
    </row>
    <row r="671" spans="1:1" x14ac:dyDescent="0.25">
      <c r="A671" s="102"/>
    </row>
    <row r="672" spans="1:1" x14ac:dyDescent="0.25">
      <c r="A672" s="102"/>
    </row>
    <row r="673" spans="1:1" x14ac:dyDescent="0.25">
      <c r="A673" s="102"/>
    </row>
    <row r="674" spans="1:1" x14ac:dyDescent="0.25">
      <c r="A674" s="102"/>
    </row>
    <row r="675" spans="1:1" x14ac:dyDescent="0.25">
      <c r="A675" s="103"/>
    </row>
    <row r="676" spans="1:1" x14ac:dyDescent="0.25">
      <c r="A676" s="102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U40"/>
  <sheetViews>
    <sheetView showGridLines="0" zoomScaleNormal="100" workbookViewId="0">
      <pane ySplit="4" topLeftCell="A5" activePane="bottomLeft" state="frozen"/>
      <selection pane="bottomLeft" activeCell="R4" sqref="R4"/>
    </sheetView>
  </sheetViews>
  <sheetFormatPr defaultRowHeight="15" x14ac:dyDescent="0.25"/>
  <cols>
    <col min="1" max="1" width="5.7109375" customWidth="1"/>
    <col min="2" max="4" width="13.7109375" customWidth="1"/>
    <col min="5" max="5" width="4.7109375" customWidth="1"/>
    <col min="6" max="7" width="9.140625" hidden="1" customWidth="1"/>
    <col min="8" max="8" width="22.7109375" customWidth="1"/>
    <col min="9" max="10" width="9.140625" hidden="1" customWidth="1"/>
    <col min="11" max="11" width="26.7109375" customWidth="1"/>
    <col min="12" max="14" width="9.140625" hidden="1" customWidth="1"/>
    <col min="15" max="16" width="11.7109375" customWidth="1"/>
    <col min="17" max="17" width="12.7109375" hidden="1" customWidth="1"/>
    <col min="18" max="18" width="13.7109375" customWidth="1"/>
    <col min="19" max="19" width="10.7109375" customWidth="1"/>
    <col min="20" max="31" width="13.7109375" customWidth="1"/>
    <col min="34" max="436" width="0" hidden="1" customWidth="1"/>
  </cols>
  <sheetData>
    <row r="1" spans="1:437" ht="24" customHeight="1" x14ac:dyDescent="0.25">
      <c r="A1" s="30"/>
      <c r="B1" s="68" t="s">
        <v>679</v>
      </c>
      <c r="C1" s="17"/>
      <c r="D1" s="17"/>
      <c r="E1" s="17"/>
      <c r="F1" s="17"/>
      <c r="G1" s="18"/>
      <c r="H1" s="17"/>
      <c r="I1" s="17"/>
      <c r="J1" s="17"/>
      <c r="K1" s="18"/>
      <c r="L1" s="17"/>
      <c r="M1" s="17"/>
      <c r="N1" s="17"/>
      <c r="O1" s="17"/>
      <c r="P1" s="17"/>
      <c r="Q1" s="17"/>
      <c r="R1" s="136" t="s">
        <v>70</v>
      </c>
      <c r="S1" s="137"/>
      <c r="T1" s="132" t="str">
        <f>VLOOKUP(R1,VLookups!A30:C31,3,FALSE)</f>
        <v>Show the likelihood that the SPERT estimates will be EQUAL TO or GREATER THAN an uncertainty</v>
      </c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7"/>
      <c r="AG1" s="17"/>
      <c r="AH1" s="17"/>
    </row>
    <row r="2" spans="1:437" ht="15" customHeight="1" x14ac:dyDescent="0.25">
      <c r="A2" s="20"/>
      <c r="B2" s="17"/>
      <c r="C2" s="17"/>
      <c r="D2" s="17"/>
      <c r="E2" s="17"/>
      <c r="F2" s="17"/>
      <c r="G2" s="18"/>
      <c r="H2" s="17"/>
      <c r="I2" s="17"/>
      <c r="J2" s="17"/>
      <c r="K2" s="18"/>
      <c r="L2" s="17"/>
      <c r="M2" s="17"/>
      <c r="N2" s="17"/>
      <c r="O2" s="17"/>
      <c r="P2" s="17"/>
      <c r="Q2" s="17"/>
      <c r="R2" s="134" t="s">
        <v>15</v>
      </c>
      <c r="S2" s="134" t="s">
        <v>66</v>
      </c>
      <c r="T2" s="133" t="s">
        <v>98</v>
      </c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7"/>
      <c r="AG2" s="17"/>
      <c r="AH2" s="95" t="s">
        <v>627</v>
      </c>
      <c r="AI2" s="17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</row>
    <row r="3" spans="1:437" ht="15" customHeight="1" x14ac:dyDescent="0.25">
      <c r="A3" s="51" t="s">
        <v>16</v>
      </c>
      <c r="B3" s="51" t="s">
        <v>28</v>
      </c>
      <c r="C3" s="51" t="s">
        <v>17</v>
      </c>
      <c r="D3" s="51" t="s">
        <v>29</v>
      </c>
      <c r="E3" s="51"/>
      <c r="F3" s="51" t="s">
        <v>9</v>
      </c>
      <c r="G3" s="51" t="s">
        <v>22</v>
      </c>
      <c r="H3" s="51" t="s">
        <v>10</v>
      </c>
      <c r="I3" s="51" t="s">
        <v>13</v>
      </c>
      <c r="J3" s="51" t="s">
        <v>23</v>
      </c>
      <c r="K3" s="51" t="s">
        <v>18</v>
      </c>
      <c r="L3" s="51" t="s">
        <v>14</v>
      </c>
      <c r="M3" s="51" t="s">
        <v>11</v>
      </c>
      <c r="N3" s="52" t="s">
        <v>12</v>
      </c>
      <c r="O3" s="52" t="s">
        <v>32</v>
      </c>
      <c r="P3" s="52" t="s">
        <v>65</v>
      </c>
      <c r="Q3" s="21" t="s">
        <v>31</v>
      </c>
      <c r="R3" s="135"/>
      <c r="S3" s="135"/>
      <c r="T3" s="60">
        <v>0.05</v>
      </c>
      <c r="U3" s="60">
        <v>0.95</v>
      </c>
      <c r="V3" s="60">
        <v>0.1</v>
      </c>
      <c r="W3" s="60">
        <v>0.2</v>
      </c>
      <c r="X3" s="60">
        <v>0.3</v>
      </c>
      <c r="Y3" s="60">
        <v>0.4</v>
      </c>
      <c r="Z3" s="60">
        <v>0.5</v>
      </c>
      <c r="AA3" s="60">
        <v>0.6</v>
      </c>
      <c r="AB3" s="60">
        <v>0.7</v>
      </c>
      <c r="AC3" s="60">
        <v>0.8</v>
      </c>
      <c r="AD3" s="60">
        <v>0.9</v>
      </c>
      <c r="AE3" s="60">
        <v>0.99</v>
      </c>
      <c r="AF3" s="17"/>
      <c r="AG3" s="17"/>
      <c r="AH3" s="95" t="s">
        <v>629</v>
      </c>
      <c r="AI3" s="17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IB3" s="95" t="s">
        <v>628</v>
      </c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91"/>
      <c r="PU3" s="91" t="s">
        <v>630</v>
      </c>
    </row>
    <row r="4" spans="1:437" s="50" customFormat="1" ht="15" customHeight="1" x14ac:dyDescent="0.25">
      <c r="A4" s="43">
        <v>1</v>
      </c>
      <c r="B4" s="71">
        <v>1</v>
      </c>
      <c r="C4" s="71">
        <v>4</v>
      </c>
      <c r="D4" s="71">
        <v>20</v>
      </c>
      <c r="E4" s="69">
        <f>IF(OR(ISBLANK(C4),ISBLANK(D4),ISBLANK(B4)),"",IF(OR(B4=0,C4=0,D4=0),-1,IF(AND(B4&gt;0,C4&gt;0,D4&gt;0),IF(OR(C4&gt;B4,C4=B4),IF(OR(D4&gt;C4,D4=C4),1,-1),-1))))</f>
        <v>1</v>
      </c>
      <c r="F4" s="45">
        <f>IF(AND(B4&gt;0,C4&gt;0,D4&gt;0),MIN(((C4-B4)/(D4-B4))*100,((D4-C4)/(D4-B4))*100),"")</f>
        <v>15.789473684210526</v>
      </c>
      <c r="G4" s="44" t="str">
        <f>IF(AND(B4&gt;0,C4&gt;0,D4&gt;0),IF((C4-B4)&gt;(D4-C4),"L",IF((C4-B4)=(D4-C4),"EQ","R")),"")</f>
        <v>R</v>
      </c>
      <c r="H4" s="46" t="str">
        <f>IF(F4="","",IF(OR($F4&lt;Skew!$B$3,$F4=Skew!$B$3),IF($F4&gt;Skew!$C$3,Skew!$A$3,IF($F4&gt;Skew!$C$4,Skew!$A$4,IF($F4&gt;Skew!$C$5,Skew!$A$5,IF($F4&gt;Skew!$C$6,Skew!$A$6,IF($F4&gt;Skew!$C$7,Skew!$A$7,IF($F4&gt;Skew!$C$8,Skew!$A$8,IF($F4&gt;Skew!$C$9,Skew!$A$9,IF($F4&gt;Skew!$C$10,Skew!$A$10,IF($F4&gt;Skew!$C$11,Skew!$A$11,IF($F4&gt;Skew!$C$12,Skew!$A$12,IF($F4&gt;Skew!$C$13,Skew!$A$13,IF($F4&gt;Skew!$C$14,Skew!$A$14,IF($F4&gt;Skew!$C$15,Skew!$A$15,IF($F4&gt;Skew!$C$16,Skew!$A$16,Skew!$A$17)
)))))))))))))))</f>
        <v>High skew</v>
      </c>
      <c r="I4" s="44">
        <f>IF(F4="","",MATCH(H4,Skew!$A$3:$A$17,0))</f>
        <v>9</v>
      </c>
      <c r="J4" s="44">
        <f>IF(AND(B4&gt;0,C4&gt;0,D4&gt;0),B4+((D4-B4)/2),"")</f>
        <v>10.5</v>
      </c>
      <c r="K4" s="47" t="s">
        <v>24</v>
      </c>
      <c r="L4" s="44">
        <f>IF(OR(F4="",K4=""),"",MATCH(K4,Confidence!$A$3:$A$12,0))</f>
        <v>4</v>
      </c>
      <c r="M4" s="48">
        <f>IF(OR(F4="",K4=""),"",INDEX(Alpha_Chart,I4,L4))</f>
        <v>2.2000000000000002</v>
      </c>
      <c r="N4" s="48">
        <f>IF(OR(F4="",K4=""),"",INDEX(Beta_Chart,I4,L4))</f>
        <v>7</v>
      </c>
      <c r="O4" s="67">
        <f>IF(OR(F4="",K4=""),"",IF(G4="R",((D4-B4)*(INDEX(Mean_Ratios,I4,L4)))+B4,((D4-B4)*(1-INDEX(Mean_Ratios,I4,L4)))+B4))</f>
        <v>5.5429000000000004</v>
      </c>
      <c r="P4" s="67">
        <f>IF(OR(F4="",K4=""),"",(D4-B4)*INDEX(Standard_Deviation_Ratios,I4,L4))</f>
        <v>2.5383999999999998</v>
      </c>
      <c r="Q4" s="72">
        <f>IF(OR(F4="",K4=""),"",P4^2)</f>
        <v>6.4434745599999985</v>
      </c>
      <c r="R4" s="73">
        <v>14</v>
      </c>
      <c r="S4" s="113">
        <f>IF(AND(B4&gt;0,C4&gt;0,D4&gt;0,M4&gt;0,N4&gt;0,R4&gt;0,NOT(K4="")),ABS(VLOOKUP($R$1,VLookups!$A$30:$B$31,2,FALSE)-_xlfn.BETA.DIST(R4,IF(G4="L",N4,M4),IF(G4="L",M4,N4),TRUE,B4,D4)),"")</f>
        <v>0.99762702103605094</v>
      </c>
      <c r="T4" s="61">
        <f>IF(OR($M4="",$N4=""),"",_xlfn.BETA.INV(ABS(VLOOKUP($R$1,VLookups!$A$30:$B$31,2,FALSE)-T$3),IF($G4="L",$N4,$M4),IF($G4="L",$M4,$N4),$B4,$D4))</f>
        <v>2.0683863244276219</v>
      </c>
      <c r="U4" s="61">
        <f>IF(OR($M4="",$N4=""),"",_xlfn.BETA.INV(ABS(VLOOKUP($R$1,VLookups!$A$30:$B$31,2,FALSE)-U$3),IF($G4="L",$N4,$M4),IF($G4="L",$M4,$N4),$B4,$D4))</f>
        <v>10.289462358427791</v>
      </c>
      <c r="V4" s="62">
        <f>IF(OR($M4="",$N4=""),"",_xlfn.BETA.INV(ABS(VLOOKUP($R$1,VLookups!$A$30:$B$31,2,FALSE)-V$3),IF($G4="L",$N4,$M4),IF($G4="L",$M4,$N4),$B4,$D4))</f>
        <v>2.5343230465078213</v>
      </c>
      <c r="W4" s="62">
        <f>IF(OR($M4="",$N4=""),"",_xlfn.BETA.INV(ABS(VLOOKUP($R$1,VLookups!$A$30:$B$31,2,FALSE)-W$3),IF($G4="L",$N4,$M4),IF($G4="L",$M4,$N4),$B4,$D4))</f>
        <v>3.2638253455928177</v>
      </c>
      <c r="X4" s="63">
        <f>IF(OR($M4="",$N4=""),"",_xlfn.BETA.INV(ABS(VLOOKUP($R$1,VLookups!$A$30:$B$31,2,FALSE)-X$3),IF($G4="L",$N4,$M4),IF($G4="L",$M4,$N4),$B4,$D4))</f>
        <v>3.906197852178297</v>
      </c>
      <c r="Y4" s="63">
        <f>IF(OR($M4="",$N4=""),"",_xlfn.BETA.INV(ABS(VLOOKUP($R$1,VLookups!$A$30:$B$31,2,FALSE)-Y$3),IF($G4="L",$N4,$M4),IF($G4="L",$M4,$N4),$B4,$D4))</f>
        <v>4.5308873402224474</v>
      </c>
      <c r="Z4" s="64">
        <f>IF(OR($M4="",$N4=""),"",_xlfn.BETA.INV(ABS(VLOOKUP($R$1,VLookups!$A$30:$B$31,2,FALSE)-Z$3),IF($G4="L",$N4,$M4),IF($G4="L",$M4,$N4),$B4,$D4))</f>
        <v>5.1744142676047185</v>
      </c>
      <c r="AA4" s="64">
        <f>IF(OR($M4="",$N4=""),"",_xlfn.BETA.INV(ABS(VLOOKUP($R$1,VLookups!$A$30:$B$31,2,FALSE)-AA$3),IF($G4="L",$N4,$M4),IF($G4="L",$M4,$N4),$B4,$D4))</f>
        <v>5.8705667529154768</v>
      </c>
      <c r="AB4" s="65">
        <f>IF(OR($M4="",$N4=""),"",_xlfn.BETA.INV(ABS(VLOOKUP($R$1,VLookups!$A$30:$B$31,2,FALSE)-AB$3),IF($G4="L",$N4,$M4),IF($G4="L",$M4,$N4),$B4,$D4))</f>
        <v>6.6663071062452639</v>
      </c>
      <c r="AC4" s="65">
        <f>IF(OR($M4="",$N4=""),"",_xlfn.BETA.INV(ABS(VLOOKUP($R$1,VLookups!$A$30:$B$31,2,FALSE)-AC$3),IF($G4="L",$N4,$M4),IF($G4="L",$M4,$N4),$B4,$D4))</f>
        <v>7.6517795012933814</v>
      </c>
      <c r="AD4" s="66">
        <f>IF(OR($M4="",$N4=""),"",_xlfn.BETA.INV(ABS(VLOOKUP($R$1,VLookups!$A$30:$B$31,2,FALSE)-AD$3),IF($G4="L",$N4,$M4),IF($G4="L",$M4,$N4),$B4,$D4))</f>
        <v>9.083330763002726</v>
      </c>
      <c r="AE4" s="66">
        <f>IF(OR($M4="",$N4=""),"",_xlfn.BETA.INV(ABS(VLOOKUP($R$1,VLookups!$A$30:$B$31,2,FALSE)-AE$3),IF($G4="L",$N4,$M4),IF($G4="L",$M4,$N4),$B4,$D4))</f>
        <v>12.504031256371528</v>
      </c>
      <c r="AF4" s="49"/>
      <c r="AG4" s="49"/>
      <c r="AH4" s="94">
        <f>IF(AND(B4&gt;0,C4&gt;0,D4&gt;0),ABS(D4-B4)/200,"")</f>
        <v>9.5000000000000001E-2</v>
      </c>
      <c r="AI4" s="92">
        <f>IF(ISNONTEXT($AH4),B4,"")</f>
        <v>1</v>
      </c>
      <c r="AJ4" s="90">
        <f>IF(ISNONTEXT($AH4),AI4+$AH4,"")</f>
        <v>1.095</v>
      </c>
      <c r="AK4" s="90">
        <f t="shared" ref="AK4:CV4" si="0">IF(ISNONTEXT($AH4),AJ4+$AH4,"")</f>
        <v>1.19</v>
      </c>
      <c r="AL4" s="90">
        <f t="shared" si="0"/>
        <v>1.2849999999999999</v>
      </c>
      <c r="AM4" s="90">
        <f t="shared" si="0"/>
        <v>1.38</v>
      </c>
      <c r="AN4" s="90">
        <f t="shared" si="0"/>
        <v>1.4749999999999999</v>
      </c>
      <c r="AO4" s="90">
        <f t="shared" si="0"/>
        <v>1.5699999999999998</v>
      </c>
      <c r="AP4" s="90">
        <f t="shared" si="0"/>
        <v>1.6649999999999998</v>
      </c>
      <c r="AQ4" s="90">
        <f t="shared" si="0"/>
        <v>1.7599999999999998</v>
      </c>
      <c r="AR4" s="90">
        <f t="shared" si="0"/>
        <v>1.8549999999999998</v>
      </c>
      <c r="AS4" s="90">
        <f t="shared" si="0"/>
        <v>1.9499999999999997</v>
      </c>
      <c r="AT4" s="90">
        <f t="shared" si="0"/>
        <v>2.0449999999999999</v>
      </c>
      <c r="AU4" s="90">
        <f t="shared" si="0"/>
        <v>2.14</v>
      </c>
      <c r="AV4" s="90">
        <f t="shared" si="0"/>
        <v>2.2350000000000003</v>
      </c>
      <c r="AW4" s="90">
        <f t="shared" si="0"/>
        <v>2.3300000000000005</v>
      </c>
      <c r="AX4" s="90">
        <f t="shared" si="0"/>
        <v>2.4250000000000007</v>
      </c>
      <c r="AY4" s="90">
        <f t="shared" si="0"/>
        <v>2.5200000000000009</v>
      </c>
      <c r="AZ4" s="90">
        <f t="shared" si="0"/>
        <v>2.6150000000000011</v>
      </c>
      <c r="BA4" s="90">
        <f t="shared" si="0"/>
        <v>2.7100000000000013</v>
      </c>
      <c r="BB4" s="90">
        <f t="shared" si="0"/>
        <v>2.8050000000000015</v>
      </c>
      <c r="BC4" s="90">
        <f t="shared" si="0"/>
        <v>2.9000000000000017</v>
      </c>
      <c r="BD4" s="90">
        <f t="shared" si="0"/>
        <v>2.9950000000000019</v>
      </c>
      <c r="BE4" s="90">
        <f t="shared" si="0"/>
        <v>3.0900000000000021</v>
      </c>
      <c r="BF4" s="90">
        <f t="shared" si="0"/>
        <v>3.1850000000000023</v>
      </c>
      <c r="BG4" s="90">
        <f t="shared" si="0"/>
        <v>3.2800000000000025</v>
      </c>
      <c r="BH4" s="90">
        <f t="shared" si="0"/>
        <v>3.3750000000000027</v>
      </c>
      <c r="BI4" s="90">
        <f t="shared" si="0"/>
        <v>3.4700000000000029</v>
      </c>
      <c r="BJ4" s="90">
        <f t="shared" si="0"/>
        <v>3.5650000000000031</v>
      </c>
      <c r="BK4" s="90">
        <f t="shared" si="0"/>
        <v>3.6600000000000033</v>
      </c>
      <c r="BL4" s="90">
        <f t="shared" si="0"/>
        <v>3.7550000000000034</v>
      </c>
      <c r="BM4" s="90">
        <f t="shared" si="0"/>
        <v>3.8500000000000036</v>
      </c>
      <c r="BN4" s="90">
        <f t="shared" si="0"/>
        <v>3.9450000000000038</v>
      </c>
      <c r="BO4" s="90">
        <f t="shared" si="0"/>
        <v>4.0400000000000036</v>
      </c>
      <c r="BP4" s="90">
        <f t="shared" si="0"/>
        <v>4.1350000000000033</v>
      </c>
      <c r="BQ4" s="90">
        <f t="shared" si="0"/>
        <v>4.2300000000000031</v>
      </c>
      <c r="BR4" s="90">
        <f t="shared" si="0"/>
        <v>4.3250000000000028</v>
      </c>
      <c r="BS4" s="90">
        <f t="shared" si="0"/>
        <v>4.4200000000000026</v>
      </c>
      <c r="BT4" s="90">
        <f t="shared" si="0"/>
        <v>4.5150000000000023</v>
      </c>
      <c r="BU4" s="90">
        <f t="shared" si="0"/>
        <v>4.6100000000000021</v>
      </c>
      <c r="BV4" s="90">
        <f t="shared" si="0"/>
        <v>4.7050000000000018</v>
      </c>
      <c r="BW4" s="90">
        <f t="shared" si="0"/>
        <v>4.8000000000000016</v>
      </c>
      <c r="BX4" s="90">
        <f t="shared" si="0"/>
        <v>4.8950000000000014</v>
      </c>
      <c r="BY4" s="90">
        <f t="shared" si="0"/>
        <v>4.9900000000000011</v>
      </c>
      <c r="BZ4" s="90">
        <f t="shared" si="0"/>
        <v>5.0850000000000009</v>
      </c>
      <c r="CA4" s="90">
        <f t="shared" si="0"/>
        <v>5.1800000000000006</v>
      </c>
      <c r="CB4" s="90">
        <f t="shared" si="0"/>
        <v>5.2750000000000004</v>
      </c>
      <c r="CC4" s="90">
        <f t="shared" si="0"/>
        <v>5.37</v>
      </c>
      <c r="CD4" s="90">
        <f t="shared" si="0"/>
        <v>5.4649999999999999</v>
      </c>
      <c r="CE4" s="90">
        <f t="shared" si="0"/>
        <v>5.56</v>
      </c>
      <c r="CF4" s="90">
        <f t="shared" si="0"/>
        <v>5.6549999999999994</v>
      </c>
      <c r="CG4" s="90">
        <f t="shared" si="0"/>
        <v>5.7499999999999991</v>
      </c>
      <c r="CH4" s="90">
        <f t="shared" si="0"/>
        <v>5.8449999999999989</v>
      </c>
      <c r="CI4" s="90">
        <f t="shared" si="0"/>
        <v>5.9399999999999986</v>
      </c>
      <c r="CJ4" s="90">
        <f t="shared" si="0"/>
        <v>6.0349999999999984</v>
      </c>
      <c r="CK4" s="90">
        <f t="shared" si="0"/>
        <v>6.1299999999999981</v>
      </c>
      <c r="CL4" s="90">
        <f t="shared" si="0"/>
        <v>6.2249999999999979</v>
      </c>
      <c r="CM4" s="90">
        <f t="shared" si="0"/>
        <v>6.3199999999999976</v>
      </c>
      <c r="CN4" s="90">
        <f t="shared" si="0"/>
        <v>6.4149999999999974</v>
      </c>
      <c r="CO4" s="90">
        <f t="shared" si="0"/>
        <v>6.5099999999999971</v>
      </c>
      <c r="CP4" s="90">
        <f t="shared" si="0"/>
        <v>6.6049999999999969</v>
      </c>
      <c r="CQ4" s="90">
        <f t="shared" si="0"/>
        <v>6.6999999999999966</v>
      </c>
      <c r="CR4" s="90">
        <f t="shared" si="0"/>
        <v>6.7949999999999964</v>
      </c>
      <c r="CS4" s="90">
        <f t="shared" si="0"/>
        <v>6.8899999999999961</v>
      </c>
      <c r="CT4" s="90">
        <f t="shared" si="0"/>
        <v>6.9849999999999959</v>
      </c>
      <c r="CU4" s="90">
        <f t="shared" si="0"/>
        <v>7.0799999999999956</v>
      </c>
      <c r="CV4" s="90">
        <f t="shared" si="0"/>
        <v>7.1749999999999954</v>
      </c>
      <c r="CW4" s="90">
        <f t="shared" ref="CW4:FH4" si="1">IF(ISNONTEXT($AH4),CV4+$AH4,"")</f>
        <v>7.2699999999999951</v>
      </c>
      <c r="CX4" s="90">
        <f t="shared" si="1"/>
        <v>7.3649999999999949</v>
      </c>
      <c r="CY4" s="90">
        <f t="shared" si="1"/>
        <v>7.4599999999999946</v>
      </c>
      <c r="CZ4" s="90">
        <f t="shared" si="1"/>
        <v>7.5549999999999944</v>
      </c>
      <c r="DA4" s="90">
        <f t="shared" si="1"/>
        <v>7.6499999999999941</v>
      </c>
      <c r="DB4" s="90">
        <f t="shared" si="1"/>
        <v>7.7449999999999939</v>
      </c>
      <c r="DC4" s="90">
        <f t="shared" si="1"/>
        <v>7.8399999999999936</v>
      </c>
      <c r="DD4" s="90">
        <f t="shared" si="1"/>
        <v>7.9349999999999934</v>
      </c>
      <c r="DE4" s="90">
        <f t="shared" si="1"/>
        <v>8.029999999999994</v>
      </c>
      <c r="DF4" s="90">
        <f t="shared" si="1"/>
        <v>8.1249999999999947</v>
      </c>
      <c r="DG4" s="90">
        <f t="shared" si="1"/>
        <v>8.2199999999999953</v>
      </c>
      <c r="DH4" s="90">
        <f t="shared" si="1"/>
        <v>8.3149999999999959</v>
      </c>
      <c r="DI4" s="90">
        <f t="shared" si="1"/>
        <v>8.4099999999999966</v>
      </c>
      <c r="DJ4" s="90">
        <f t="shared" si="1"/>
        <v>8.5049999999999972</v>
      </c>
      <c r="DK4" s="90">
        <f t="shared" si="1"/>
        <v>8.5999999999999979</v>
      </c>
      <c r="DL4" s="90">
        <f t="shared" si="1"/>
        <v>8.6949999999999985</v>
      </c>
      <c r="DM4" s="90">
        <f t="shared" si="1"/>
        <v>8.7899999999999991</v>
      </c>
      <c r="DN4" s="90">
        <f t="shared" si="1"/>
        <v>8.8849999999999998</v>
      </c>
      <c r="DO4" s="90">
        <f t="shared" si="1"/>
        <v>8.98</v>
      </c>
      <c r="DP4" s="90">
        <f t="shared" si="1"/>
        <v>9.0750000000000011</v>
      </c>
      <c r="DQ4" s="90">
        <f t="shared" si="1"/>
        <v>9.1700000000000017</v>
      </c>
      <c r="DR4" s="90">
        <f t="shared" si="1"/>
        <v>9.2650000000000023</v>
      </c>
      <c r="DS4" s="90">
        <f t="shared" si="1"/>
        <v>9.360000000000003</v>
      </c>
      <c r="DT4" s="90">
        <f t="shared" si="1"/>
        <v>9.4550000000000036</v>
      </c>
      <c r="DU4" s="90">
        <f t="shared" si="1"/>
        <v>9.5500000000000043</v>
      </c>
      <c r="DV4" s="90">
        <f t="shared" si="1"/>
        <v>9.6450000000000049</v>
      </c>
      <c r="DW4" s="90">
        <f t="shared" si="1"/>
        <v>9.7400000000000055</v>
      </c>
      <c r="DX4" s="90">
        <f t="shared" si="1"/>
        <v>9.8350000000000062</v>
      </c>
      <c r="DY4" s="90">
        <f t="shared" si="1"/>
        <v>9.9300000000000068</v>
      </c>
      <c r="DZ4" s="90">
        <f t="shared" si="1"/>
        <v>10.025000000000007</v>
      </c>
      <c r="EA4" s="90">
        <f t="shared" si="1"/>
        <v>10.120000000000008</v>
      </c>
      <c r="EB4" s="90">
        <f t="shared" si="1"/>
        <v>10.215000000000009</v>
      </c>
      <c r="EC4" s="90">
        <f t="shared" si="1"/>
        <v>10.310000000000009</v>
      </c>
      <c r="ED4" s="90">
        <f t="shared" si="1"/>
        <v>10.40500000000001</v>
      </c>
      <c r="EE4" s="90">
        <f t="shared" si="1"/>
        <v>10.500000000000011</v>
      </c>
      <c r="EF4" s="90">
        <f t="shared" si="1"/>
        <v>10.595000000000011</v>
      </c>
      <c r="EG4" s="90">
        <f t="shared" si="1"/>
        <v>10.690000000000012</v>
      </c>
      <c r="EH4" s="90">
        <f t="shared" si="1"/>
        <v>10.785000000000013</v>
      </c>
      <c r="EI4" s="90">
        <f t="shared" si="1"/>
        <v>10.880000000000013</v>
      </c>
      <c r="EJ4" s="90">
        <f t="shared" si="1"/>
        <v>10.975000000000014</v>
      </c>
      <c r="EK4" s="90">
        <f t="shared" si="1"/>
        <v>11.070000000000014</v>
      </c>
      <c r="EL4" s="90">
        <f t="shared" si="1"/>
        <v>11.165000000000015</v>
      </c>
      <c r="EM4" s="90">
        <f t="shared" si="1"/>
        <v>11.260000000000016</v>
      </c>
      <c r="EN4" s="90">
        <f t="shared" si="1"/>
        <v>11.355000000000016</v>
      </c>
      <c r="EO4" s="90">
        <f t="shared" si="1"/>
        <v>11.450000000000017</v>
      </c>
      <c r="EP4" s="90">
        <f t="shared" si="1"/>
        <v>11.545000000000018</v>
      </c>
      <c r="EQ4" s="90">
        <f t="shared" si="1"/>
        <v>11.640000000000018</v>
      </c>
      <c r="ER4" s="90">
        <f t="shared" si="1"/>
        <v>11.735000000000019</v>
      </c>
      <c r="ES4" s="90">
        <f t="shared" si="1"/>
        <v>11.83000000000002</v>
      </c>
      <c r="ET4" s="90">
        <f t="shared" si="1"/>
        <v>11.92500000000002</v>
      </c>
      <c r="EU4" s="90">
        <f t="shared" si="1"/>
        <v>12.020000000000021</v>
      </c>
      <c r="EV4" s="90">
        <f t="shared" si="1"/>
        <v>12.115000000000022</v>
      </c>
      <c r="EW4" s="90">
        <f t="shared" si="1"/>
        <v>12.210000000000022</v>
      </c>
      <c r="EX4" s="90">
        <f t="shared" si="1"/>
        <v>12.305000000000023</v>
      </c>
      <c r="EY4" s="90">
        <f t="shared" si="1"/>
        <v>12.400000000000023</v>
      </c>
      <c r="EZ4" s="90">
        <f t="shared" si="1"/>
        <v>12.495000000000024</v>
      </c>
      <c r="FA4" s="90">
        <f t="shared" si="1"/>
        <v>12.590000000000025</v>
      </c>
      <c r="FB4" s="90">
        <f t="shared" si="1"/>
        <v>12.685000000000025</v>
      </c>
      <c r="FC4" s="90">
        <f t="shared" si="1"/>
        <v>12.780000000000026</v>
      </c>
      <c r="FD4" s="90">
        <f t="shared" si="1"/>
        <v>12.875000000000027</v>
      </c>
      <c r="FE4" s="90">
        <f t="shared" si="1"/>
        <v>12.970000000000027</v>
      </c>
      <c r="FF4" s="90">
        <f t="shared" si="1"/>
        <v>13.065000000000028</v>
      </c>
      <c r="FG4" s="90">
        <f t="shared" si="1"/>
        <v>13.160000000000029</v>
      </c>
      <c r="FH4" s="90">
        <f t="shared" si="1"/>
        <v>13.255000000000029</v>
      </c>
      <c r="FI4" s="90">
        <f t="shared" ref="FI4:HT4" si="2">IF(ISNONTEXT($AH4),FH4+$AH4,"")</f>
        <v>13.35000000000003</v>
      </c>
      <c r="FJ4" s="90">
        <f t="shared" si="2"/>
        <v>13.44500000000003</v>
      </c>
      <c r="FK4" s="90">
        <f t="shared" si="2"/>
        <v>13.540000000000031</v>
      </c>
      <c r="FL4" s="90">
        <f t="shared" si="2"/>
        <v>13.635000000000032</v>
      </c>
      <c r="FM4" s="90">
        <f t="shared" si="2"/>
        <v>13.730000000000032</v>
      </c>
      <c r="FN4" s="90">
        <f t="shared" si="2"/>
        <v>13.825000000000033</v>
      </c>
      <c r="FO4" s="90">
        <f t="shared" si="2"/>
        <v>13.920000000000034</v>
      </c>
      <c r="FP4" s="90">
        <f t="shared" si="2"/>
        <v>14.015000000000034</v>
      </c>
      <c r="FQ4" s="90">
        <f t="shared" si="2"/>
        <v>14.110000000000035</v>
      </c>
      <c r="FR4" s="90">
        <f t="shared" si="2"/>
        <v>14.205000000000036</v>
      </c>
      <c r="FS4" s="90">
        <f t="shared" si="2"/>
        <v>14.300000000000036</v>
      </c>
      <c r="FT4" s="90">
        <f t="shared" si="2"/>
        <v>14.395000000000037</v>
      </c>
      <c r="FU4" s="90">
        <f t="shared" si="2"/>
        <v>14.490000000000038</v>
      </c>
      <c r="FV4" s="90">
        <f t="shared" si="2"/>
        <v>14.585000000000038</v>
      </c>
      <c r="FW4" s="90">
        <f t="shared" si="2"/>
        <v>14.680000000000039</v>
      </c>
      <c r="FX4" s="90">
        <f t="shared" si="2"/>
        <v>14.775000000000039</v>
      </c>
      <c r="FY4" s="90">
        <f t="shared" si="2"/>
        <v>14.87000000000004</v>
      </c>
      <c r="FZ4" s="90">
        <f t="shared" si="2"/>
        <v>14.965000000000041</v>
      </c>
      <c r="GA4" s="90">
        <f t="shared" si="2"/>
        <v>15.060000000000041</v>
      </c>
      <c r="GB4" s="90">
        <f t="shared" si="2"/>
        <v>15.155000000000042</v>
      </c>
      <c r="GC4" s="90">
        <f t="shared" si="2"/>
        <v>15.250000000000043</v>
      </c>
      <c r="GD4" s="90">
        <f t="shared" si="2"/>
        <v>15.345000000000043</v>
      </c>
      <c r="GE4" s="90">
        <f t="shared" si="2"/>
        <v>15.440000000000044</v>
      </c>
      <c r="GF4" s="90">
        <f t="shared" si="2"/>
        <v>15.535000000000045</v>
      </c>
      <c r="GG4" s="90">
        <f t="shared" si="2"/>
        <v>15.630000000000045</v>
      </c>
      <c r="GH4" s="90">
        <f t="shared" si="2"/>
        <v>15.725000000000046</v>
      </c>
      <c r="GI4" s="90">
        <f t="shared" si="2"/>
        <v>15.820000000000046</v>
      </c>
      <c r="GJ4" s="90">
        <f t="shared" si="2"/>
        <v>15.915000000000047</v>
      </c>
      <c r="GK4" s="90">
        <f t="shared" si="2"/>
        <v>16.010000000000048</v>
      </c>
      <c r="GL4" s="90">
        <f t="shared" si="2"/>
        <v>16.105000000000047</v>
      </c>
      <c r="GM4" s="90">
        <f t="shared" si="2"/>
        <v>16.200000000000045</v>
      </c>
      <c r="GN4" s="90">
        <f t="shared" si="2"/>
        <v>16.295000000000044</v>
      </c>
      <c r="GO4" s="90">
        <f t="shared" si="2"/>
        <v>16.390000000000043</v>
      </c>
      <c r="GP4" s="90">
        <f t="shared" si="2"/>
        <v>16.485000000000042</v>
      </c>
      <c r="GQ4" s="90">
        <f t="shared" si="2"/>
        <v>16.580000000000041</v>
      </c>
      <c r="GR4" s="90">
        <f t="shared" si="2"/>
        <v>16.67500000000004</v>
      </c>
      <c r="GS4" s="90">
        <f t="shared" si="2"/>
        <v>16.770000000000039</v>
      </c>
      <c r="GT4" s="90">
        <f t="shared" si="2"/>
        <v>16.865000000000038</v>
      </c>
      <c r="GU4" s="90">
        <f t="shared" si="2"/>
        <v>16.960000000000036</v>
      </c>
      <c r="GV4" s="90">
        <f t="shared" si="2"/>
        <v>17.055000000000035</v>
      </c>
      <c r="GW4" s="90">
        <f t="shared" si="2"/>
        <v>17.150000000000034</v>
      </c>
      <c r="GX4" s="90">
        <f t="shared" si="2"/>
        <v>17.245000000000033</v>
      </c>
      <c r="GY4" s="90">
        <f t="shared" si="2"/>
        <v>17.340000000000032</v>
      </c>
      <c r="GZ4" s="90">
        <f t="shared" si="2"/>
        <v>17.435000000000031</v>
      </c>
      <c r="HA4" s="90">
        <f t="shared" si="2"/>
        <v>17.53000000000003</v>
      </c>
      <c r="HB4" s="90">
        <f t="shared" si="2"/>
        <v>17.625000000000028</v>
      </c>
      <c r="HC4" s="90">
        <f t="shared" si="2"/>
        <v>17.720000000000027</v>
      </c>
      <c r="HD4" s="90">
        <f t="shared" si="2"/>
        <v>17.815000000000026</v>
      </c>
      <c r="HE4" s="90">
        <f t="shared" si="2"/>
        <v>17.910000000000025</v>
      </c>
      <c r="HF4" s="90">
        <f t="shared" si="2"/>
        <v>18.005000000000024</v>
      </c>
      <c r="HG4" s="90">
        <f t="shared" si="2"/>
        <v>18.100000000000023</v>
      </c>
      <c r="HH4" s="90">
        <f t="shared" si="2"/>
        <v>18.195000000000022</v>
      </c>
      <c r="HI4" s="90">
        <f t="shared" si="2"/>
        <v>18.29000000000002</v>
      </c>
      <c r="HJ4" s="90">
        <f t="shared" si="2"/>
        <v>18.385000000000019</v>
      </c>
      <c r="HK4" s="90">
        <f t="shared" si="2"/>
        <v>18.480000000000018</v>
      </c>
      <c r="HL4" s="90">
        <f t="shared" si="2"/>
        <v>18.575000000000017</v>
      </c>
      <c r="HM4" s="90">
        <f t="shared" si="2"/>
        <v>18.670000000000016</v>
      </c>
      <c r="HN4" s="90">
        <f t="shared" si="2"/>
        <v>18.765000000000015</v>
      </c>
      <c r="HO4" s="90">
        <f t="shared" si="2"/>
        <v>18.860000000000014</v>
      </c>
      <c r="HP4" s="90">
        <f t="shared" si="2"/>
        <v>18.955000000000013</v>
      </c>
      <c r="HQ4" s="90">
        <f t="shared" si="2"/>
        <v>19.050000000000011</v>
      </c>
      <c r="HR4" s="90">
        <f t="shared" si="2"/>
        <v>19.14500000000001</v>
      </c>
      <c r="HS4" s="90">
        <f t="shared" si="2"/>
        <v>19.240000000000009</v>
      </c>
      <c r="HT4" s="90">
        <f t="shared" si="2"/>
        <v>19.335000000000008</v>
      </c>
      <c r="HU4" s="90">
        <f t="shared" ref="HU4:HZ4" si="3">IF(ISNONTEXT($AH4),HT4+$AH4,"")</f>
        <v>19.430000000000007</v>
      </c>
      <c r="HV4" s="90">
        <f t="shared" si="3"/>
        <v>19.525000000000006</v>
      </c>
      <c r="HW4" s="90">
        <f t="shared" si="3"/>
        <v>19.620000000000005</v>
      </c>
      <c r="HX4" s="90">
        <f t="shared" si="3"/>
        <v>19.715000000000003</v>
      </c>
      <c r="HY4" s="90">
        <f t="shared" si="3"/>
        <v>19.810000000000002</v>
      </c>
      <c r="HZ4" s="90">
        <f t="shared" si="3"/>
        <v>19.905000000000001</v>
      </c>
      <c r="IA4" s="92">
        <f>IF(ISNONTEXT($AH4),D4-0.001,"")</f>
        <v>19.998999999999999</v>
      </c>
      <c r="IB4" s="93">
        <f t="shared" ref="IB4:JG4" si="4">IF(ISNONTEXT($Q4),IF($G4="R",_xlfn.BETA.DIST(AI4,$M4,$N4,FALSE,$B4,$D4),_xlfn.BETA.DIST(AI4,$N4,$M4,FALSE,$B4,$D4)),NA())</f>
        <v>0</v>
      </c>
      <c r="IC4" s="93">
        <f t="shared" si="4"/>
        <v>6.9179867166338461E-3</v>
      </c>
      <c r="ID4" s="93">
        <f t="shared" si="4"/>
        <v>1.5420143017363906E-2</v>
      </c>
      <c r="IE4" s="93">
        <f t="shared" si="4"/>
        <v>2.4333474671453543E-2</v>
      </c>
      <c r="IF4" s="93">
        <f t="shared" si="4"/>
        <v>3.3332637789144803E-2</v>
      </c>
      <c r="IG4" s="93">
        <f t="shared" si="4"/>
        <v>4.2250605639072673E-2</v>
      </c>
      <c r="IH4" s="93">
        <f t="shared" si="4"/>
        <v>5.098625871726388E-2</v>
      </c>
      <c r="II4" s="93">
        <f t="shared" si="4"/>
        <v>5.9473400034368067E-2</v>
      </c>
      <c r="IJ4" s="93">
        <f t="shared" si="4"/>
        <v>6.7666953158362561E-2</v>
      </c>
      <c r="IK4" s="93">
        <f t="shared" si="4"/>
        <v>7.553573859520471E-2</v>
      </c>
      <c r="IL4" s="93">
        <f t="shared" si="4"/>
        <v>8.3058268084394413E-2</v>
      </c>
      <c r="IM4" s="93">
        <f t="shared" si="4"/>
        <v>9.0220101748847023E-2</v>
      </c>
      <c r="IN4" s="93">
        <f t="shared" si="4"/>
        <v>9.7012088919588166E-2</v>
      </c>
      <c r="IO4" s="93">
        <f t="shared" si="4"/>
        <v>0.1034291432661011</v>
      </c>
      <c r="IP4" s="93">
        <f t="shared" si="4"/>
        <v>0.10946935858985847</v>
      </c>
      <c r="IQ4" s="93">
        <f t="shared" si="4"/>
        <v>0.11513335138598614</v>
      </c>
      <c r="IR4" s="93">
        <f t="shared" si="4"/>
        <v>0.12042375985468451</v>
      </c>
      <c r="IS4" s="93">
        <f t="shared" si="4"/>
        <v>0.12534485415736904</v>
      </c>
      <c r="IT4" s="93">
        <f t="shared" si="4"/>
        <v>0.12990222784427777</v>
      </c>
      <c r="IU4" s="93">
        <f t="shared" si="4"/>
        <v>0.13410254984947534</v>
      </c>
      <c r="IV4" s="93">
        <f t="shared" si="4"/>
        <v>0.13795336257118368</v>
      </c>
      <c r="IW4" s="93">
        <f t="shared" si="4"/>
        <v>0.14146291562737021</v>
      </c>
      <c r="IX4" s="93">
        <f t="shared" si="4"/>
        <v>0.14464002765347461</v>
      </c>
      <c r="IY4" s="93">
        <f t="shared" si="4"/>
        <v>0.14749397044533263</v>
      </c>
      <c r="IZ4" s="93">
        <f t="shared" si="4"/>
        <v>0.15003437112728921</v>
      </c>
      <c r="JA4" s="93">
        <f t="shared" si="4"/>
        <v>0.15227112902227224</v>
      </c>
      <c r="JB4" s="93">
        <f t="shared" si="4"/>
        <v>0.15421434463387798</v>
      </c>
      <c r="JC4" s="93">
        <f t="shared" si="4"/>
        <v>0.15587425869787822</v>
      </c>
      <c r="JD4" s="93">
        <f t="shared" si="4"/>
        <v>0.1572611996746332</v>
      </c>
      <c r="JE4" s="93">
        <f t="shared" si="4"/>
        <v>0.15838553837097824</v>
      </c>
      <c r="JF4" s="93">
        <f t="shared" si="4"/>
        <v>0.15925764862571762</v>
      </c>
      <c r="JG4" s="93">
        <f t="shared" si="4"/>
        <v>0.15988787318501627</v>
      </c>
      <c r="JH4" s="93">
        <f t="shared" ref="JH4:KM4" si="5">IF(ISNONTEXT($Q4),IF($G4="R",_xlfn.BETA.DIST(BO4,$M4,$N4,FALSE,$B4,$D4),_xlfn.BETA.DIST(BO4,$N4,$M4,FALSE,$B4,$D4)),NA())</f>
        <v>0.16028649404580184</v>
      </c>
      <c r="JI4" s="93">
        <f t="shared" si="5"/>
        <v>0.16046370666631624</v>
      </c>
      <c r="JJ4" s="93">
        <f t="shared" si="5"/>
        <v>0.16042959754024291</v>
      </c>
      <c r="JK4" s="93">
        <f t="shared" si="5"/>
        <v>0.16019412470964861</v>
      </c>
      <c r="JL4" s="93">
        <f t="shared" si="5"/>
        <v>0.15976710085629103</v>
      </c>
      <c r="JM4" s="93">
        <f t="shared" si="5"/>
        <v>0.15915817866368789</v>
      </c>
      <c r="JN4" s="93">
        <f t="shared" si="5"/>
        <v>0.15837683818603693</v>
      </c>
      <c r="JO4" s="93">
        <f t="shared" si="5"/>
        <v>0.15743237599643051</v>
      </c>
      <c r="JP4" s="93">
        <f t="shared" si="5"/>
        <v>0.15633389591722446</v>
      </c>
      <c r="JQ4" s="93">
        <f t="shared" si="5"/>
        <v>0.15509030116100977</v>
      </c>
      <c r="JR4" s="93">
        <f t="shared" si="5"/>
        <v>0.15371028773227047</v>
      </c>
      <c r="JS4" s="93">
        <f t="shared" si="5"/>
        <v>0.15220233895819738</v>
      </c>
      <c r="JT4" s="93">
        <f t="shared" si="5"/>
        <v>0.15057472103281702</v>
      </c>
      <c r="JU4" s="93">
        <f t="shared" si="5"/>
        <v>0.14883547947205242</v>
      </c>
      <c r="JV4" s="93">
        <f t="shared" si="5"/>
        <v>0.14699243638891404</v>
      </c>
      <c r="JW4" s="93">
        <f t="shared" si="5"/>
        <v>0.14505318850803248</v>
      </c>
      <c r="JX4" s="93">
        <f t="shared" si="5"/>
        <v>0.14302510584743322</v>
      </c>
      <c r="JY4" s="93">
        <f t="shared" si="5"/>
        <v>0.14091533100301948</v>
      </c>
      <c r="JZ4" s="93">
        <f t="shared" si="5"/>
        <v>0.13873077897784125</v>
      </c>
      <c r="KA4" s="93">
        <f t="shared" si="5"/>
        <v>0.1364781375040266</v>
      </c>
      <c r="KB4" s="93">
        <f t="shared" si="5"/>
        <v>0.13416386781035125</v>
      </c>
      <c r="KC4" s="93">
        <f t="shared" si="5"/>
        <v>0.13179420579292275</v>
      </c>
      <c r="KD4" s="93">
        <f t="shared" si="5"/>
        <v>0.1293751635504366</v>
      </c>
      <c r="KE4" s="93">
        <f t="shared" si="5"/>
        <v>0.12691253124899879</v>
      </c>
      <c r="KF4" s="93">
        <f t="shared" si="5"/>
        <v>0.12441187928465074</v>
      </c>
      <c r="KG4" s="93">
        <f t="shared" si="5"/>
        <v>0.12187856071454288</v>
      </c>
      <c r="KH4" s="93">
        <f t="shared" si="5"/>
        <v>0.11931771393021123</v>
      </c>
      <c r="KI4" s="93">
        <f t="shared" si="5"/>
        <v>0.11673426554866334</v>
      </c>
      <c r="KJ4" s="93">
        <f t="shared" si="5"/>
        <v>0.11413293349900407</v>
      </c>
      <c r="KK4" s="93">
        <f t="shared" si="5"/>
        <v>0.11151823028415471</v>
      </c>
      <c r="KL4" s="93">
        <f t="shared" si="5"/>
        <v>0.10889446639886523</v>
      </c>
      <c r="KM4" s="93">
        <f t="shared" si="5"/>
        <v>0.10626575388670834</v>
      </c>
      <c r="KN4" s="93">
        <f t="shared" ref="KN4:LS4" si="6">IF(ISNONTEXT($Q4),IF($G4="R",_xlfn.BETA.DIST(CU4,$M4,$N4,FALSE,$B4,$D4),_xlfn.BETA.DIST(CU4,$N4,$M4,FALSE,$B4,$D4)),NA())</f>
        <v>0.10363601002009741</v>
      </c>
      <c r="KO4" s="93">
        <f t="shared" si="6"/>
        <v>0.10100896108859383</v>
      </c>
      <c r="KP4" s="93">
        <f t="shared" si="6"/>
        <v>9.8388146281890645E-2</v>
      </c>
      <c r="KQ4" s="93">
        <f t="shared" si="6"/>
        <v>9.5776921654875571E-2</v>
      </c>
      <c r="KR4" s="93">
        <f t="shared" si="6"/>
        <v>9.3178464163109237E-2</v>
      </c>
      <c r="KS4" s="93">
        <f t="shared" si="6"/>
        <v>9.0595775757906227E-2</v>
      </c>
      <c r="KT4" s="93">
        <f t="shared" si="6"/>
        <v>8.8031687530989347E-2</v>
      </c>
      <c r="KU4" s="93">
        <f t="shared" si="6"/>
        <v>8.5488863899403592E-2</v>
      </c>
      <c r="KV4" s="93">
        <f t="shared" si="6"/>
        <v>8.2969806822039083E-2</v>
      </c>
      <c r="KW4" s="93">
        <f t="shared" si="6"/>
        <v>8.04768600397196E-2</v>
      </c>
      <c r="KX4" s="93">
        <f t="shared" si="6"/>
        <v>7.8012213331375799E-2</v>
      </c>
      <c r="KY4" s="93">
        <f t="shared" si="6"/>
        <v>7.5577906779341203E-2</v>
      </c>
      <c r="KZ4" s="93">
        <f t="shared" si="6"/>
        <v>7.317583503729054E-2</v>
      </c>
      <c r="LA4" s="93">
        <f t="shared" si="6"/>
        <v>7.0807751594784168E-2</v>
      </c>
      <c r="LB4" s="93">
        <f t="shared" si="6"/>
        <v>6.8475273032798947E-2</v>
      </c>
      <c r="LC4" s="93">
        <f t="shared" si="6"/>
        <v>6.6179883265006262E-2</v>
      </c>
      <c r="LD4" s="93">
        <f t="shared" si="6"/>
        <v>6.3922937759920403E-2</v>
      </c>
      <c r="LE4" s="93">
        <f t="shared" si="6"/>
        <v>6.1705667739371521E-2</v>
      </c>
      <c r="LF4" s="93">
        <f t="shared" si="6"/>
        <v>5.9529184349068703E-2</v>
      </c>
      <c r="LG4" s="93">
        <f t="shared" si="6"/>
        <v>5.7394482797311595E-2</v>
      </c>
      <c r="LH4" s="93">
        <f t="shared" si="6"/>
        <v>5.5302446458179125E-2</v>
      </c>
      <c r="LI4" s="93">
        <f t="shared" si="6"/>
        <v>5.3253850935780174E-2</v>
      </c>
      <c r="LJ4" s="93">
        <f t="shared" si="6"/>
        <v>5.1249368086389385E-2</v>
      </c>
      <c r="LK4" s="93">
        <f t="shared" si="6"/>
        <v>4.9289569995516799E-2</v>
      </c>
      <c r="LL4" s="93">
        <f t="shared" si="6"/>
        <v>4.7374932907168578E-2</v>
      </c>
      <c r="LM4" s="93">
        <f t="shared" si="6"/>
        <v>4.5505841102758217E-2</v>
      </c>
      <c r="LN4" s="93">
        <f t="shared" si="6"/>
        <v>4.3682590727310393E-2</v>
      </c>
      <c r="LO4" s="93">
        <f t="shared" si="6"/>
        <v>4.1905393560779353E-2</v>
      </c>
      <c r="LP4" s="93">
        <f t="shared" si="6"/>
        <v>4.0174380732467672E-2</v>
      </c>
      <c r="LQ4" s="93">
        <f t="shared" si="6"/>
        <v>3.8489606376689155E-2</v>
      </c>
      <c r="LR4" s="93">
        <f t="shared" si="6"/>
        <v>3.6851051227968654E-2</v>
      </c>
      <c r="LS4" s="93">
        <f t="shared" si="6"/>
        <v>3.5258626154211319E-2</v>
      </c>
      <c r="LT4" s="93">
        <f t="shared" ref="LT4:LW4" si="7">IF(ISNONTEXT($Q4),IF($G4="R",_xlfn.BETA.DIST(EA4,$M4,$N4,FALSE,$B4,$D4),_xlfn.BETA.DIST(EA4,$N4,$M4,FALSE,$B4,$D4)),NA())</f>
        <v>3.3712175626406805E-2</v>
      </c>
      <c r="LU4" s="93">
        <f t="shared" si="7"/>
        <v>3.2211481123562237E-2</v>
      </c>
      <c r="LV4" s="93">
        <f t="shared" si="7"/>
        <v>3.0756264471674299E-2</v>
      </c>
      <c r="LW4" s="93">
        <f t="shared" si="7"/>
        <v>2.9346191115667743E-2</v>
      </c>
      <c r="LX4" s="93">
        <f t="shared" ref="LX4:OI4" si="8">IF(ISNONTEXT($Q4),IF($G4="R",_xlfn.BETA.DIST(EE4,$M4,$N4,FALSE,$B4,$D4),_xlfn.BETA.DIST(EE4,$N4,$M4,FALSE,$B4,$D4)),NA())</f>
        <v>2.7980873323334345E-2</v>
      </c>
      <c r="LY4" s="93">
        <f t="shared" si="8"/>
        <v>2.6659873320409078E-2</v>
      </c>
      <c r="LZ4" s="93">
        <f t="shared" si="8"/>
        <v>2.538270635601933E-2</v>
      </c>
      <c r="MA4" s="93">
        <f t="shared" si="8"/>
        <v>2.4148843697835928E-2</v>
      </c>
      <c r="MB4" s="93">
        <f t="shared" si="8"/>
        <v>2.2957715556343499E-2</v>
      </c>
      <c r="MC4" s="93">
        <f t="shared" si="8"/>
        <v>2.1808713937733811E-2</v>
      </c>
      <c r="MD4" s="93">
        <f t="shared" si="8"/>
        <v>2.0701195425006005E-2</v>
      </c>
      <c r="ME4" s="93">
        <f t="shared" si="8"/>
        <v>1.9634483886935936E-2</v>
      </c>
      <c r="MF4" s="93">
        <f t="shared" si="8"/>
        <v>1.8607873114651025E-2</v>
      </c>
      <c r="MG4" s="93">
        <f t="shared" si="8"/>
        <v>1.7620629385618088E-2</v>
      </c>
      <c r="MH4" s="93">
        <f t="shared" si="8"/>
        <v>1.6671993954920198E-2</v>
      </c>
      <c r="MI4" s="93">
        <f t="shared" si="8"/>
        <v>1.5761185473763418E-2</v>
      </c>
      <c r="MJ4" s="93">
        <f t="shared" si="8"/>
        <v>1.4887402335217398E-2</v>
      </c>
      <c r="MK4" s="93">
        <f t="shared" si="8"/>
        <v>1.4049824947253875E-2</v>
      </c>
      <c r="ML4" s="93">
        <f t="shared" si="8"/>
        <v>1.3247617933205011E-2</v>
      </c>
      <c r="MM4" s="93">
        <f t="shared" si="8"/>
        <v>1.2479932259819054E-2</v>
      </c>
      <c r="MN4" s="93">
        <f t="shared" si="8"/>
        <v>1.1745907293144245E-2</v>
      </c>
      <c r="MO4" s="93">
        <f t="shared" si="8"/>
        <v>1.1044672782523244E-2</v>
      </c>
      <c r="MP4" s="93">
        <f t="shared" si="8"/>
        <v>1.037535077303043E-2</v>
      </c>
      <c r="MQ4" s="93">
        <f t="shared" si="8"/>
        <v>9.7370574467312582E-3</v>
      </c>
      <c r="MR4" s="93">
        <f t="shared" si="8"/>
        <v>9.1289048931897879E-3</v>
      </c>
      <c r="MS4" s="93">
        <f t="shared" si="8"/>
        <v>8.5500028096944757E-3</v>
      </c>
      <c r="MT4" s="93">
        <f t="shared" si="8"/>
        <v>7.9994601317149808E-3</v>
      </c>
      <c r="MU4" s="93">
        <f t="shared" si="8"/>
        <v>7.4763865941446048E-3</v>
      </c>
      <c r="MV4" s="93">
        <f t="shared" si="8"/>
        <v>6.979894223922767E-3</v>
      </c>
      <c r="MW4" s="93">
        <f t="shared" si="8"/>
        <v>6.5090987646702937E-3</v>
      </c>
      <c r="MX4" s="93">
        <f t="shared" si="8"/>
        <v>6.0631210340082332E-3</v>
      </c>
      <c r="MY4" s="93">
        <f t="shared" si="8"/>
        <v>5.6410882142666771E-3</v>
      </c>
      <c r="MZ4" s="93">
        <f t="shared" si="8"/>
        <v>5.2421350773252454E-3</v>
      </c>
      <c r="NA4" s="93">
        <f t="shared" si="8"/>
        <v>4.8654051443608954E-3</v>
      </c>
      <c r="NB4" s="93">
        <f t="shared" si="8"/>
        <v>4.5100517813115555E-3</v>
      </c>
      <c r="NC4" s="93">
        <f t="shared" si="8"/>
        <v>4.1752392308958431E-3</v>
      </c>
      <c r="ND4" s="93">
        <f t="shared" si="8"/>
        <v>3.8601435820604137E-3</v>
      </c>
      <c r="NE4" s="93">
        <f t="shared" si="8"/>
        <v>3.5639536777561857E-3</v>
      </c>
      <c r="NF4" s="93">
        <f t="shared" si="8"/>
        <v>3.2858719619739082E-3</v>
      </c>
      <c r="NG4" s="93">
        <f t="shared" si="8"/>
        <v>3.0251152669979915E-3</v>
      </c>
      <c r="NH4" s="93">
        <f t="shared" si="8"/>
        <v>2.7809155418650074E-3</v>
      </c>
      <c r="NI4" s="93">
        <f t="shared" si="8"/>
        <v>2.5525205230398466E-3</v>
      </c>
      <c r="NJ4" s="93">
        <f t="shared" si="8"/>
        <v>2.3391943483487298E-3</v>
      </c>
      <c r="NK4" s="93">
        <f t="shared" si="8"/>
        <v>2.1402181152335967E-3</v>
      </c>
      <c r="NL4" s="93">
        <f t="shared" si="8"/>
        <v>1.9548903844168429E-3</v>
      </c>
      <c r="NM4" s="93">
        <f t="shared" si="8"/>
        <v>1.7825276300896488E-3</v>
      </c>
      <c r="NN4" s="93">
        <f t="shared" si="8"/>
        <v>1.6224646377602282E-3</v>
      </c>
      <c r="NO4" s="93">
        <f t="shared" si="8"/>
        <v>1.4740548509213833E-3</v>
      </c>
      <c r="NP4" s="93">
        <f t="shared" si="8"/>
        <v>1.3366706677187768E-3</v>
      </c>
      <c r="NQ4" s="93">
        <f t="shared" si="8"/>
        <v>1.2097036888230187E-3</v>
      </c>
      <c r="NR4" s="93">
        <f t="shared" si="8"/>
        <v>1.0925649177298536E-3</v>
      </c>
      <c r="NS4" s="93">
        <f t="shared" si="8"/>
        <v>9.8468491473330884E-4</v>
      </c>
      <c r="NT4" s="93">
        <f t="shared" si="8"/>
        <v>8.8551390583679803E-4</v>
      </c>
      <c r="NU4" s="93">
        <f t="shared" si="8"/>
        <v>7.9452184788682549E-4</v>
      </c>
      <c r="NV4" s="93">
        <f t="shared" si="8"/>
        <v>7.1119845123312965E-4</v>
      </c>
      <c r="NW4" s="93">
        <f t="shared" si="8"/>
        <v>6.3505316123791918E-4</v>
      </c>
      <c r="NX4" s="93">
        <f t="shared" si="8"/>
        <v>5.6561509997512746E-4</v>
      </c>
      <c r="NY4" s="93">
        <f t="shared" si="8"/>
        <v>5.0243296947859726E-4</v>
      </c>
      <c r="NZ4" s="93">
        <f t="shared" si="8"/>
        <v>4.4507491791559521E-4</v>
      </c>
      <c r="OA4" s="93">
        <f t="shared" si="8"/>
        <v>3.9312837007930831E-4</v>
      </c>
      <c r="OB4" s="93">
        <f t="shared" si="8"/>
        <v>3.4619982361066979E-4</v>
      </c>
      <c r="OC4" s="93">
        <f t="shared" si="8"/>
        <v>3.0391461237637207E-4</v>
      </c>
      <c r="OD4" s="93">
        <f t="shared" si="8"/>
        <v>2.65916638446009E-4</v>
      </c>
      <c r="OE4" s="93">
        <f t="shared" si="8"/>
        <v>2.3186807412707E-4</v>
      </c>
      <c r="OF4" s="93">
        <f t="shared" si="8"/>
        <v>2.0144903553194374E-4</v>
      </c>
      <c r="OG4" s="93">
        <f t="shared" si="8"/>
        <v>1.7435722916626088E-4</v>
      </c>
      <c r="OH4" s="93">
        <f t="shared" si="8"/>
        <v>1.5030757304274989E-4</v>
      </c>
      <c r="OI4" s="93">
        <f t="shared" si="8"/>
        <v>1.2903179383932567E-4</v>
      </c>
      <c r="OJ4" s="93">
        <f t="shared" ref="OJ4:PT4" si="9">IF(ISNONTEXT($Q4),IF($G4="R",_xlfn.BETA.DIST(GQ4,$M4,$N4,FALSE,$B4,$D4),_xlfn.BETA.DIST(GQ4,$N4,$M4,FALSE,$B4,$D4)),NA())</f>
        <v>1.1027800163442738E-4</v>
      </c>
      <c r="OK4" s="93">
        <f t="shared" si="9"/>
        <v>9.3810243766637421E-5</v>
      </c>
      <c r="OL4" s="93">
        <f t="shared" si="9"/>
        <v>7.9408039379346541E-5</v>
      </c>
      <c r="OM4" s="93">
        <f t="shared" si="9"/>
        <v>6.6865896224744921E-5</v>
      </c>
      <c r="ON4" s="93">
        <f t="shared" si="9"/>
        <v>5.5992811314658015E-5</v>
      </c>
      <c r="OO4" s="93">
        <f t="shared" si="9"/>
        <v>4.6611757018768965E-5</v>
      </c>
      <c r="OP4" s="93">
        <f t="shared" si="9"/>
        <v>3.8559154223540142E-5</v>
      </c>
      <c r="OQ4" s="93">
        <f t="shared" si="9"/>
        <v>3.1684334177717477E-5</v>
      </c>
      <c r="OR4" s="93">
        <f t="shared" si="9"/>
        <v>2.584899066263098E-5</v>
      </c>
      <c r="OS4" s="93">
        <f t="shared" si="9"/>
        <v>2.0926624137640444E-5</v>
      </c>
      <c r="OT4" s="93">
        <f t="shared" si="9"/>
        <v>1.680197952300161E-5</v>
      </c>
      <c r="OU4" s="93">
        <f t="shared" si="9"/>
        <v>1.3370479294148624E-5</v>
      </c>
      <c r="OV4" s="93">
        <f t="shared" si="9"/>
        <v>1.0537653572928576E-5</v>
      </c>
      <c r="OW4" s="93">
        <f t="shared" si="9"/>
        <v>8.2185689126643164E-6</v>
      </c>
      <c r="OX4" s="93">
        <f t="shared" si="9"/>
        <v>6.337257485086633E-6</v>
      </c>
      <c r="OY4" s="93">
        <f t="shared" si="9"/>
        <v>4.8261483881638425E-6</v>
      </c>
      <c r="OZ4" s="93">
        <f t="shared" si="9"/>
        <v>3.6255028046675999E-6</v>
      </c>
      <c r="PA4" s="93">
        <f t="shared" si="9"/>
        <v>2.6828547519617848E-6</v>
      </c>
      <c r="PB4" s="93">
        <f t="shared" si="9"/>
        <v>1.9524591739821169E-6</v>
      </c>
      <c r="PC4" s="93">
        <f t="shared" si="9"/>
        <v>1.3947491366991405E-6</v>
      </c>
      <c r="PD4" s="93">
        <f t="shared" si="9"/>
        <v>9.7580389852550178E-7</v>
      </c>
      <c r="PE4" s="93">
        <f t="shared" si="9"/>
        <v>6.6682963714770799E-7</v>
      </c>
      <c r="PF4" s="93">
        <f t="shared" si="9"/>
        <v>4.4365462413476837E-7</v>
      </c>
      <c r="PG4" s="93">
        <f t="shared" si="9"/>
        <v>2.8624064840536977E-7</v>
      </c>
      <c r="PH4" s="93">
        <f t="shared" si="9"/>
        <v>1.7821249922615091E-7</v>
      </c>
      <c r="PI4" s="93">
        <f t="shared" si="9"/>
        <v>1.064073288682028E-7</v>
      </c>
      <c r="PJ4" s="93">
        <f t="shared" si="9"/>
        <v>6.0445724372188714E-8</v>
      </c>
      <c r="PK4" s="93">
        <f t="shared" si="9"/>
        <v>3.2326327066408987E-8</v>
      </c>
      <c r="PL4" s="93">
        <f t="shared" si="9"/>
        <v>1.6045847550803004E-8</v>
      </c>
      <c r="PM4" s="93">
        <f t="shared" si="9"/>
        <v>7.2463328059790188E-9</v>
      </c>
      <c r="PN4" s="93">
        <f t="shared" si="9"/>
        <v>2.8915509129452367E-9</v>
      </c>
      <c r="PO4" s="93">
        <f t="shared" si="9"/>
        <v>9.7436757925163728E-10</v>
      </c>
      <c r="PP4" s="93">
        <f t="shared" si="9"/>
        <v>2.5699726345203396E-10</v>
      </c>
      <c r="PQ4" s="93">
        <f t="shared" si="9"/>
        <v>4.6020174916968331E-11</v>
      </c>
      <c r="PR4" s="93">
        <f t="shared" si="9"/>
        <v>4.0648026741992118E-12</v>
      </c>
      <c r="PS4" s="93">
        <f t="shared" si="9"/>
        <v>6.3897660425098477E-14</v>
      </c>
      <c r="PT4" s="93">
        <f t="shared" si="9"/>
        <v>8.7443634146742688E-26</v>
      </c>
    </row>
    <row r="5" spans="1:437" hidden="1" x14ac:dyDescent="0.25"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17"/>
      <c r="AG5" s="17"/>
      <c r="AH5" s="17"/>
      <c r="IB5" s="98">
        <f>IF(AND($D$13&gt;0,$D$14&gt;0),IF(OR(AI4&lt;$D$13,AI4=$D$13),IB4,0),"")</f>
        <v>0</v>
      </c>
      <c r="IC5" s="98">
        <f t="shared" ref="IC5:KN5" si="10">IF(AND($D$13&gt;0,$D$14&gt;0),IF(OR(AJ4&lt;$D$13,AJ4=$D$13),IC4,0),"")</f>
        <v>6.9179867166338461E-3</v>
      </c>
      <c r="ID5" s="98">
        <f t="shared" si="10"/>
        <v>1.5420143017363906E-2</v>
      </c>
      <c r="IE5" s="98">
        <f t="shared" si="10"/>
        <v>2.4333474671453543E-2</v>
      </c>
      <c r="IF5" s="98">
        <f t="shared" si="10"/>
        <v>3.3332637789144803E-2</v>
      </c>
      <c r="IG5" s="98">
        <f t="shared" si="10"/>
        <v>4.2250605639072673E-2</v>
      </c>
      <c r="IH5" s="98">
        <f t="shared" si="10"/>
        <v>5.098625871726388E-2</v>
      </c>
      <c r="II5" s="98">
        <f t="shared" si="10"/>
        <v>5.9473400034368067E-2</v>
      </c>
      <c r="IJ5" s="98">
        <f t="shared" si="10"/>
        <v>6.7666953158362561E-2</v>
      </c>
      <c r="IK5" s="98">
        <f t="shared" si="10"/>
        <v>7.553573859520471E-2</v>
      </c>
      <c r="IL5" s="98">
        <f t="shared" si="10"/>
        <v>8.3058268084394413E-2</v>
      </c>
      <c r="IM5" s="98">
        <f t="shared" si="10"/>
        <v>9.0220101748847023E-2</v>
      </c>
      <c r="IN5" s="98">
        <f t="shared" si="10"/>
        <v>9.7012088919588166E-2</v>
      </c>
      <c r="IO5" s="98">
        <f t="shared" si="10"/>
        <v>0.1034291432661011</v>
      </c>
      <c r="IP5" s="98">
        <f t="shared" si="10"/>
        <v>0.10946935858985847</v>
      </c>
      <c r="IQ5" s="98">
        <f t="shared" si="10"/>
        <v>0.11513335138598614</v>
      </c>
      <c r="IR5" s="98">
        <f t="shared" si="10"/>
        <v>0</v>
      </c>
      <c r="IS5" s="98">
        <f t="shared" si="10"/>
        <v>0</v>
      </c>
      <c r="IT5" s="98">
        <f t="shared" si="10"/>
        <v>0</v>
      </c>
      <c r="IU5" s="98">
        <f t="shared" si="10"/>
        <v>0</v>
      </c>
      <c r="IV5" s="98">
        <f t="shared" si="10"/>
        <v>0</v>
      </c>
      <c r="IW5" s="98">
        <f t="shared" si="10"/>
        <v>0</v>
      </c>
      <c r="IX5" s="98">
        <f t="shared" si="10"/>
        <v>0</v>
      </c>
      <c r="IY5" s="98">
        <f t="shared" si="10"/>
        <v>0</v>
      </c>
      <c r="IZ5" s="98">
        <f t="shared" si="10"/>
        <v>0</v>
      </c>
      <c r="JA5" s="98">
        <f t="shared" si="10"/>
        <v>0</v>
      </c>
      <c r="JB5" s="98">
        <f t="shared" si="10"/>
        <v>0</v>
      </c>
      <c r="JC5" s="98">
        <f t="shared" si="10"/>
        <v>0</v>
      </c>
      <c r="JD5" s="98">
        <f t="shared" si="10"/>
        <v>0</v>
      </c>
      <c r="JE5" s="98">
        <f t="shared" si="10"/>
        <v>0</v>
      </c>
      <c r="JF5" s="98">
        <f t="shared" si="10"/>
        <v>0</v>
      </c>
      <c r="JG5" s="98">
        <f t="shared" si="10"/>
        <v>0</v>
      </c>
      <c r="JH5" s="98">
        <f t="shared" si="10"/>
        <v>0</v>
      </c>
      <c r="JI5" s="98">
        <f t="shared" si="10"/>
        <v>0</v>
      </c>
      <c r="JJ5" s="98">
        <f t="shared" si="10"/>
        <v>0</v>
      </c>
      <c r="JK5" s="98">
        <f t="shared" si="10"/>
        <v>0</v>
      </c>
      <c r="JL5" s="98">
        <f t="shared" si="10"/>
        <v>0</v>
      </c>
      <c r="JM5" s="98">
        <f t="shared" si="10"/>
        <v>0</v>
      </c>
      <c r="JN5" s="98">
        <f t="shared" si="10"/>
        <v>0</v>
      </c>
      <c r="JO5" s="98">
        <f t="shared" si="10"/>
        <v>0</v>
      </c>
      <c r="JP5" s="98">
        <f t="shared" si="10"/>
        <v>0</v>
      </c>
      <c r="JQ5" s="98">
        <f t="shared" si="10"/>
        <v>0</v>
      </c>
      <c r="JR5" s="98">
        <f t="shared" si="10"/>
        <v>0</v>
      </c>
      <c r="JS5" s="98">
        <f t="shared" si="10"/>
        <v>0</v>
      </c>
      <c r="JT5" s="98">
        <f t="shared" si="10"/>
        <v>0</v>
      </c>
      <c r="JU5" s="98">
        <f t="shared" si="10"/>
        <v>0</v>
      </c>
      <c r="JV5" s="98">
        <f t="shared" si="10"/>
        <v>0</v>
      </c>
      <c r="JW5" s="98">
        <f t="shared" si="10"/>
        <v>0</v>
      </c>
      <c r="JX5" s="98">
        <f t="shared" si="10"/>
        <v>0</v>
      </c>
      <c r="JY5" s="98">
        <f t="shared" si="10"/>
        <v>0</v>
      </c>
      <c r="JZ5" s="98">
        <f t="shared" si="10"/>
        <v>0</v>
      </c>
      <c r="KA5" s="98">
        <f t="shared" si="10"/>
        <v>0</v>
      </c>
      <c r="KB5" s="98">
        <f t="shared" si="10"/>
        <v>0</v>
      </c>
      <c r="KC5" s="98">
        <f t="shared" si="10"/>
        <v>0</v>
      </c>
      <c r="KD5" s="98">
        <f t="shared" si="10"/>
        <v>0</v>
      </c>
      <c r="KE5" s="98">
        <f t="shared" si="10"/>
        <v>0</v>
      </c>
      <c r="KF5" s="98">
        <f t="shared" si="10"/>
        <v>0</v>
      </c>
      <c r="KG5" s="98">
        <f t="shared" si="10"/>
        <v>0</v>
      </c>
      <c r="KH5" s="98">
        <f t="shared" si="10"/>
        <v>0</v>
      </c>
      <c r="KI5" s="98">
        <f t="shared" si="10"/>
        <v>0</v>
      </c>
      <c r="KJ5" s="98">
        <f t="shared" si="10"/>
        <v>0</v>
      </c>
      <c r="KK5" s="98">
        <f t="shared" si="10"/>
        <v>0</v>
      </c>
      <c r="KL5" s="98">
        <f t="shared" si="10"/>
        <v>0</v>
      </c>
      <c r="KM5" s="98">
        <f t="shared" si="10"/>
        <v>0</v>
      </c>
      <c r="KN5" s="98">
        <f t="shared" si="10"/>
        <v>0</v>
      </c>
      <c r="KO5" s="98">
        <f t="shared" ref="KO5:MZ5" si="11">IF(AND($D$13&gt;0,$D$14&gt;0),IF(OR(CV4&lt;$D$13,CV4=$D$13),KO4,0),"")</f>
        <v>0</v>
      </c>
      <c r="KP5" s="98">
        <f t="shared" si="11"/>
        <v>0</v>
      </c>
      <c r="KQ5" s="98">
        <f t="shared" si="11"/>
        <v>0</v>
      </c>
      <c r="KR5" s="98">
        <f t="shared" si="11"/>
        <v>0</v>
      </c>
      <c r="KS5" s="98">
        <f t="shared" si="11"/>
        <v>0</v>
      </c>
      <c r="KT5" s="98">
        <f t="shared" si="11"/>
        <v>0</v>
      </c>
      <c r="KU5" s="98">
        <f t="shared" si="11"/>
        <v>0</v>
      </c>
      <c r="KV5" s="98">
        <f t="shared" si="11"/>
        <v>0</v>
      </c>
      <c r="KW5" s="98">
        <f t="shared" si="11"/>
        <v>0</v>
      </c>
      <c r="KX5" s="98">
        <f t="shared" si="11"/>
        <v>0</v>
      </c>
      <c r="KY5" s="98">
        <f t="shared" si="11"/>
        <v>0</v>
      </c>
      <c r="KZ5" s="98">
        <f t="shared" si="11"/>
        <v>0</v>
      </c>
      <c r="LA5" s="98">
        <f t="shared" si="11"/>
        <v>0</v>
      </c>
      <c r="LB5" s="98">
        <f t="shared" si="11"/>
        <v>0</v>
      </c>
      <c r="LC5" s="98">
        <f t="shared" si="11"/>
        <v>0</v>
      </c>
      <c r="LD5" s="98">
        <f t="shared" si="11"/>
        <v>0</v>
      </c>
      <c r="LE5" s="98">
        <f t="shared" si="11"/>
        <v>0</v>
      </c>
      <c r="LF5" s="98">
        <f t="shared" si="11"/>
        <v>0</v>
      </c>
      <c r="LG5" s="98">
        <f t="shared" si="11"/>
        <v>0</v>
      </c>
      <c r="LH5" s="98">
        <f t="shared" si="11"/>
        <v>0</v>
      </c>
      <c r="LI5" s="98">
        <f t="shared" si="11"/>
        <v>0</v>
      </c>
      <c r="LJ5" s="98">
        <f t="shared" si="11"/>
        <v>0</v>
      </c>
      <c r="LK5" s="98">
        <f t="shared" si="11"/>
        <v>0</v>
      </c>
      <c r="LL5" s="98">
        <f t="shared" si="11"/>
        <v>0</v>
      </c>
      <c r="LM5" s="98">
        <f t="shared" si="11"/>
        <v>0</v>
      </c>
      <c r="LN5" s="98">
        <f t="shared" si="11"/>
        <v>0</v>
      </c>
      <c r="LO5" s="98">
        <f t="shared" si="11"/>
        <v>0</v>
      </c>
      <c r="LP5" s="98">
        <f t="shared" si="11"/>
        <v>0</v>
      </c>
      <c r="LQ5" s="98">
        <f t="shared" si="11"/>
        <v>0</v>
      </c>
      <c r="LR5" s="98">
        <f t="shared" si="11"/>
        <v>0</v>
      </c>
      <c r="LS5" s="98">
        <f t="shared" si="11"/>
        <v>0</v>
      </c>
      <c r="LT5" s="98">
        <f t="shared" si="11"/>
        <v>0</v>
      </c>
      <c r="LU5" s="98">
        <f t="shared" si="11"/>
        <v>0</v>
      </c>
      <c r="LV5" s="98">
        <f t="shared" si="11"/>
        <v>0</v>
      </c>
      <c r="LW5" s="98">
        <f t="shared" si="11"/>
        <v>0</v>
      </c>
      <c r="LX5" s="98">
        <f t="shared" si="11"/>
        <v>0</v>
      </c>
      <c r="LY5" s="98">
        <f t="shared" si="11"/>
        <v>0</v>
      </c>
      <c r="LZ5" s="98">
        <f t="shared" si="11"/>
        <v>0</v>
      </c>
      <c r="MA5" s="98">
        <f t="shared" si="11"/>
        <v>0</v>
      </c>
      <c r="MB5" s="98">
        <f t="shared" si="11"/>
        <v>0</v>
      </c>
      <c r="MC5" s="98">
        <f t="shared" si="11"/>
        <v>0</v>
      </c>
      <c r="MD5" s="98">
        <f t="shared" si="11"/>
        <v>0</v>
      </c>
      <c r="ME5" s="98">
        <f t="shared" si="11"/>
        <v>0</v>
      </c>
      <c r="MF5" s="98">
        <f t="shared" si="11"/>
        <v>0</v>
      </c>
      <c r="MG5" s="98">
        <f t="shared" si="11"/>
        <v>0</v>
      </c>
      <c r="MH5" s="98">
        <f t="shared" si="11"/>
        <v>0</v>
      </c>
      <c r="MI5" s="98">
        <f t="shared" si="11"/>
        <v>0</v>
      </c>
      <c r="MJ5" s="98">
        <f t="shared" si="11"/>
        <v>0</v>
      </c>
      <c r="MK5" s="98">
        <f t="shared" si="11"/>
        <v>0</v>
      </c>
      <c r="ML5" s="98">
        <f t="shared" si="11"/>
        <v>0</v>
      </c>
      <c r="MM5" s="98">
        <f t="shared" si="11"/>
        <v>0</v>
      </c>
      <c r="MN5" s="98">
        <f t="shared" si="11"/>
        <v>0</v>
      </c>
      <c r="MO5" s="98">
        <f t="shared" si="11"/>
        <v>0</v>
      </c>
      <c r="MP5" s="98">
        <f t="shared" si="11"/>
        <v>0</v>
      </c>
      <c r="MQ5" s="98">
        <f t="shared" si="11"/>
        <v>0</v>
      </c>
      <c r="MR5" s="98">
        <f t="shared" si="11"/>
        <v>0</v>
      </c>
      <c r="MS5" s="98">
        <f t="shared" si="11"/>
        <v>0</v>
      </c>
      <c r="MT5" s="98">
        <f t="shared" si="11"/>
        <v>0</v>
      </c>
      <c r="MU5" s="98">
        <f t="shared" si="11"/>
        <v>0</v>
      </c>
      <c r="MV5" s="98">
        <f t="shared" si="11"/>
        <v>0</v>
      </c>
      <c r="MW5" s="98">
        <f t="shared" si="11"/>
        <v>0</v>
      </c>
      <c r="MX5" s="98">
        <f t="shared" si="11"/>
        <v>0</v>
      </c>
      <c r="MY5" s="98">
        <f t="shared" si="11"/>
        <v>0</v>
      </c>
      <c r="MZ5" s="98">
        <f t="shared" si="11"/>
        <v>0</v>
      </c>
      <c r="NA5" s="98">
        <f t="shared" ref="NA5:PL5" si="12">IF(AND($D$13&gt;0,$D$14&gt;0),IF(OR(FH4&lt;$D$13,FH4=$D$13),NA4,0),"")</f>
        <v>0</v>
      </c>
      <c r="NB5" s="98">
        <f t="shared" si="12"/>
        <v>0</v>
      </c>
      <c r="NC5" s="98">
        <f t="shared" si="12"/>
        <v>0</v>
      </c>
      <c r="ND5" s="98">
        <f t="shared" si="12"/>
        <v>0</v>
      </c>
      <c r="NE5" s="98">
        <f t="shared" si="12"/>
        <v>0</v>
      </c>
      <c r="NF5" s="98">
        <f t="shared" si="12"/>
        <v>0</v>
      </c>
      <c r="NG5" s="98">
        <f t="shared" si="12"/>
        <v>0</v>
      </c>
      <c r="NH5" s="98">
        <f t="shared" si="12"/>
        <v>0</v>
      </c>
      <c r="NI5" s="98">
        <f t="shared" si="12"/>
        <v>0</v>
      </c>
      <c r="NJ5" s="98">
        <f t="shared" si="12"/>
        <v>0</v>
      </c>
      <c r="NK5" s="98">
        <f t="shared" si="12"/>
        <v>0</v>
      </c>
      <c r="NL5" s="98">
        <f t="shared" si="12"/>
        <v>0</v>
      </c>
      <c r="NM5" s="98">
        <f t="shared" si="12"/>
        <v>0</v>
      </c>
      <c r="NN5" s="98">
        <f t="shared" si="12"/>
        <v>0</v>
      </c>
      <c r="NO5" s="98">
        <f t="shared" si="12"/>
        <v>0</v>
      </c>
      <c r="NP5" s="98">
        <f t="shared" si="12"/>
        <v>0</v>
      </c>
      <c r="NQ5" s="98">
        <f t="shared" si="12"/>
        <v>0</v>
      </c>
      <c r="NR5" s="98">
        <f t="shared" si="12"/>
        <v>0</v>
      </c>
      <c r="NS5" s="98">
        <f t="shared" si="12"/>
        <v>0</v>
      </c>
      <c r="NT5" s="98">
        <f t="shared" si="12"/>
        <v>0</v>
      </c>
      <c r="NU5" s="98">
        <f t="shared" si="12"/>
        <v>0</v>
      </c>
      <c r="NV5" s="98">
        <f t="shared" si="12"/>
        <v>0</v>
      </c>
      <c r="NW5" s="98">
        <f t="shared" si="12"/>
        <v>0</v>
      </c>
      <c r="NX5" s="98">
        <f t="shared" si="12"/>
        <v>0</v>
      </c>
      <c r="NY5" s="98">
        <f t="shared" si="12"/>
        <v>0</v>
      </c>
      <c r="NZ5" s="98">
        <f t="shared" si="12"/>
        <v>0</v>
      </c>
      <c r="OA5" s="98">
        <f t="shared" si="12"/>
        <v>0</v>
      </c>
      <c r="OB5" s="98">
        <f t="shared" si="12"/>
        <v>0</v>
      </c>
      <c r="OC5" s="98">
        <f t="shared" si="12"/>
        <v>0</v>
      </c>
      <c r="OD5" s="98">
        <f t="shared" si="12"/>
        <v>0</v>
      </c>
      <c r="OE5" s="98">
        <f t="shared" si="12"/>
        <v>0</v>
      </c>
      <c r="OF5" s="98">
        <f t="shared" si="12"/>
        <v>0</v>
      </c>
      <c r="OG5" s="98">
        <f t="shared" si="12"/>
        <v>0</v>
      </c>
      <c r="OH5" s="98">
        <f t="shared" si="12"/>
        <v>0</v>
      </c>
      <c r="OI5" s="98">
        <f t="shared" si="12"/>
        <v>0</v>
      </c>
      <c r="OJ5" s="98">
        <f t="shared" si="12"/>
        <v>0</v>
      </c>
      <c r="OK5" s="98">
        <f t="shared" si="12"/>
        <v>0</v>
      </c>
      <c r="OL5" s="98">
        <f t="shared" si="12"/>
        <v>0</v>
      </c>
      <c r="OM5" s="98">
        <f t="shared" si="12"/>
        <v>0</v>
      </c>
      <c r="ON5" s="98">
        <f t="shared" si="12"/>
        <v>0</v>
      </c>
      <c r="OO5" s="98">
        <f t="shared" si="12"/>
        <v>0</v>
      </c>
      <c r="OP5" s="98">
        <f t="shared" si="12"/>
        <v>0</v>
      </c>
      <c r="OQ5" s="98">
        <f t="shared" si="12"/>
        <v>0</v>
      </c>
      <c r="OR5" s="98">
        <f t="shared" si="12"/>
        <v>0</v>
      </c>
      <c r="OS5" s="98">
        <f t="shared" si="12"/>
        <v>0</v>
      </c>
      <c r="OT5" s="98">
        <f t="shared" si="12"/>
        <v>0</v>
      </c>
      <c r="OU5" s="98">
        <f t="shared" si="12"/>
        <v>0</v>
      </c>
      <c r="OV5" s="98">
        <f t="shared" si="12"/>
        <v>0</v>
      </c>
      <c r="OW5" s="98">
        <f t="shared" si="12"/>
        <v>0</v>
      </c>
      <c r="OX5" s="98">
        <f t="shared" si="12"/>
        <v>0</v>
      </c>
      <c r="OY5" s="98">
        <f t="shared" si="12"/>
        <v>0</v>
      </c>
      <c r="OZ5" s="98">
        <f t="shared" si="12"/>
        <v>0</v>
      </c>
      <c r="PA5" s="98">
        <f t="shared" si="12"/>
        <v>0</v>
      </c>
      <c r="PB5" s="98">
        <f t="shared" si="12"/>
        <v>0</v>
      </c>
      <c r="PC5" s="98">
        <f t="shared" si="12"/>
        <v>0</v>
      </c>
      <c r="PD5" s="98">
        <f t="shared" si="12"/>
        <v>0</v>
      </c>
      <c r="PE5" s="98">
        <f t="shared" si="12"/>
        <v>0</v>
      </c>
      <c r="PF5" s="98">
        <f t="shared" si="12"/>
        <v>0</v>
      </c>
      <c r="PG5" s="98">
        <f t="shared" si="12"/>
        <v>0</v>
      </c>
      <c r="PH5" s="98">
        <f t="shared" si="12"/>
        <v>0</v>
      </c>
      <c r="PI5" s="98">
        <f t="shared" si="12"/>
        <v>0</v>
      </c>
      <c r="PJ5" s="98">
        <f t="shared" si="12"/>
        <v>0</v>
      </c>
      <c r="PK5" s="98">
        <f t="shared" si="12"/>
        <v>0</v>
      </c>
      <c r="PL5" s="98">
        <f t="shared" si="12"/>
        <v>0</v>
      </c>
      <c r="PM5" s="98">
        <f t="shared" ref="PM5:PT5" si="13">IF(AND($D$13&gt;0,$D$14&gt;0),IF(OR(HT4&lt;$D$13,HT4=$D$13),PM4,0),"")</f>
        <v>0</v>
      </c>
      <c r="PN5" s="98">
        <f t="shared" si="13"/>
        <v>0</v>
      </c>
      <c r="PO5" s="98">
        <f t="shared" si="13"/>
        <v>0</v>
      </c>
      <c r="PP5" s="98">
        <f t="shared" si="13"/>
        <v>0</v>
      </c>
      <c r="PQ5" s="98">
        <f t="shared" si="13"/>
        <v>0</v>
      </c>
      <c r="PR5" s="98">
        <f t="shared" si="13"/>
        <v>0</v>
      </c>
      <c r="PS5" s="98">
        <f t="shared" si="13"/>
        <v>0</v>
      </c>
      <c r="PT5" s="98">
        <f t="shared" si="13"/>
        <v>0</v>
      </c>
    </row>
    <row r="6" spans="1:437" hidden="1" x14ac:dyDescent="0.25">
      <c r="A6" s="31"/>
      <c r="B6" s="31"/>
      <c r="C6" s="31"/>
      <c r="D6" s="31"/>
      <c r="E6" s="32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17"/>
      <c r="AG6" s="17"/>
      <c r="AH6" s="17"/>
      <c r="IB6" s="98">
        <f>IF(AND($D$13&gt;0,$D$14&gt;0),IF(AND(AI4&gt;$D$13,OR(AI4&lt;$D$14,AI4=$D$14)),IB4,0),"")</f>
        <v>0</v>
      </c>
      <c r="IC6" s="98">
        <f t="shared" ref="IC6:KN6" si="14">IF(AND($D$13&gt;0,$D$14&gt;0),IF(AND(AJ4&gt;$D$13,OR(AJ4&lt;$D$14,AJ4=$D$14)),IC4,0),"")</f>
        <v>0</v>
      </c>
      <c r="ID6" s="98">
        <f t="shared" si="14"/>
        <v>0</v>
      </c>
      <c r="IE6" s="98">
        <f t="shared" si="14"/>
        <v>0</v>
      </c>
      <c r="IF6" s="98">
        <f t="shared" si="14"/>
        <v>0</v>
      </c>
      <c r="IG6" s="98">
        <f t="shared" si="14"/>
        <v>0</v>
      </c>
      <c r="IH6" s="98">
        <f t="shared" si="14"/>
        <v>0</v>
      </c>
      <c r="II6" s="98">
        <f t="shared" si="14"/>
        <v>0</v>
      </c>
      <c r="IJ6" s="98">
        <f t="shared" si="14"/>
        <v>0</v>
      </c>
      <c r="IK6" s="98">
        <f t="shared" si="14"/>
        <v>0</v>
      </c>
      <c r="IL6" s="98">
        <f t="shared" si="14"/>
        <v>0</v>
      </c>
      <c r="IM6" s="98">
        <f t="shared" si="14"/>
        <v>0</v>
      </c>
      <c r="IN6" s="98">
        <f t="shared" si="14"/>
        <v>0</v>
      </c>
      <c r="IO6" s="98">
        <f t="shared" si="14"/>
        <v>0</v>
      </c>
      <c r="IP6" s="98">
        <f t="shared" si="14"/>
        <v>0</v>
      </c>
      <c r="IQ6" s="98">
        <f t="shared" si="14"/>
        <v>0</v>
      </c>
      <c r="IR6" s="98">
        <f t="shared" si="14"/>
        <v>0.12042375985468451</v>
      </c>
      <c r="IS6" s="98">
        <f t="shared" si="14"/>
        <v>0.12534485415736904</v>
      </c>
      <c r="IT6" s="98">
        <f t="shared" si="14"/>
        <v>0.12990222784427777</v>
      </c>
      <c r="IU6" s="98">
        <f t="shared" si="14"/>
        <v>0.13410254984947534</v>
      </c>
      <c r="IV6" s="98">
        <f t="shared" si="14"/>
        <v>0.13795336257118368</v>
      </c>
      <c r="IW6" s="98">
        <f t="shared" si="14"/>
        <v>0.14146291562737021</v>
      </c>
      <c r="IX6" s="98">
        <f t="shared" si="14"/>
        <v>0.14464002765347461</v>
      </c>
      <c r="IY6" s="98">
        <f t="shared" si="14"/>
        <v>0.14749397044533263</v>
      </c>
      <c r="IZ6" s="98">
        <f t="shared" si="14"/>
        <v>0.15003437112728921</v>
      </c>
      <c r="JA6" s="98">
        <f t="shared" si="14"/>
        <v>0.15227112902227224</v>
      </c>
      <c r="JB6" s="98">
        <f t="shared" si="14"/>
        <v>0.15421434463387798</v>
      </c>
      <c r="JC6" s="98">
        <f t="shared" si="14"/>
        <v>0.15587425869787822</v>
      </c>
      <c r="JD6" s="98">
        <f t="shared" si="14"/>
        <v>0.1572611996746332</v>
      </c>
      <c r="JE6" s="98">
        <f t="shared" si="14"/>
        <v>0.15838553837097824</v>
      </c>
      <c r="JF6" s="98">
        <f t="shared" si="14"/>
        <v>0.15925764862571762</v>
      </c>
      <c r="JG6" s="98">
        <f t="shared" si="14"/>
        <v>0.15988787318501627</v>
      </c>
      <c r="JH6" s="98">
        <f t="shared" si="14"/>
        <v>0.16028649404580184</v>
      </c>
      <c r="JI6" s="98">
        <f t="shared" si="14"/>
        <v>0.16046370666631624</v>
      </c>
      <c r="JJ6" s="98">
        <f t="shared" si="14"/>
        <v>0.16042959754024291</v>
      </c>
      <c r="JK6" s="98">
        <f t="shared" si="14"/>
        <v>0.16019412470964861</v>
      </c>
      <c r="JL6" s="98">
        <f t="shared" si="14"/>
        <v>0.15976710085629103</v>
      </c>
      <c r="JM6" s="98">
        <f t="shared" si="14"/>
        <v>0.15915817866368789</v>
      </c>
      <c r="JN6" s="98">
        <f t="shared" si="14"/>
        <v>0.15837683818603693</v>
      </c>
      <c r="JO6" s="98">
        <f t="shared" si="14"/>
        <v>0.15743237599643051</v>
      </c>
      <c r="JP6" s="98">
        <f t="shared" si="14"/>
        <v>0.15633389591722446</v>
      </c>
      <c r="JQ6" s="98">
        <f t="shared" si="14"/>
        <v>0.15509030116100977</v>
      </c>
      <c r="JR6" s="98">
        <f t="shared" si="14"/>
        <v>0.15371028773227047</v>
      </c>
      <c r="JS6" s="98">
        <f t="shared" si="14"/>
        <v>0.15220233895819738</v>
      </c>
      <c r="JT6" s="98">
        <f t="shared" si="14"/>
        <v>0.15057472103281702</v>
      </c>
      <c r="JU6" s="98">
        <f t="shared" si="14"/>
        <v>0.14883547947205242</v>
      </c>
      <c r="JV6" s="98">
        <f t="shared" si="14"/>
        <v>0.14699243638891404</v>
      </c>
      <c r="JW6" s="98">
        <f t="shared" si="14"/>
        <v>0.14505318850803248</v>
      </c>
      <c r="JX6" s="98">
        <f t="shared" si="14"/>
        <v>0.14302510584743322</v>
      </c>
      <c r="JY6" s="98">
        <f t="shared" si="14"/>
        <v>0.14091533100301948</v>
      </c>
      <c r="JZ6" s="98">
        <f t="shared" si="14"/>
        <v>0.13873077897784125</v>
      </c>
      <c r="KA6" s="98">
        <f t="shared" si="14"/>
        <v>0.1364781375040266</v>
      </c>
      <c r="KB6" s="98">
        <f t="shared" si="14"/>
        <v>0.13416386781035125</v>
      </c>
      <c r="KC6" s="98">
        <f t="shared" si="14"/>
        <v>0.13179420579292275</v>
      </c>
      <c r="KD6" s="98">
        <f t="shared" si="14"/>
        <v>0.1293751635504366</v>
      </c>
      <c r="KE6" s="98">
        <f t="shared" si="14"/>
        <v>0.12691253124899879</v>
      </c>
      <c r="KF6" s="98">
        <f t="shared" si="14"/>
        <v>0.12441187928465074</v>
      </c>
      <c r="KG6" s="98">
        <f t="shared" si="14"/>
        <v>0.12187856071454288</v>
      </c>
      <c r="KH6" s="98">
        <f t="shared" si="14"/>
        <v>0.11931771393021123</v>
      </c>
      <c r="KI6" s="98">
        <f t="shared" si="14"/>
        <v>0.11673426554866334</v>
      </c>
      <c r="KJ6" s="98">
        <f t="shared" si="14"/>
        <v>0.11413293349900407</v>
      </c>
      <c r="KK6" s="98">
        <f t="shared" si="14"/>
        <v>0.11151823028415471</v>
      </c>
      <c r="KL6" s="98">
        <f t="shared" si="14"/>
        <v>0.10889446639886523</v>
      </c>
      <c r="KM6" s="98">
        <f t="shared" si="14"/>
        <v>0.10626575388670834</v>
      </c>
      <c r="KN6" s="98">
        <f t="shared" si="14"/>
        <v>0.10363601002009741</v>
      </c>
      <c r="KO6" s="98">
        <f t="shared" ref="KO6:MZ6" si="15">IF(AND($D$13&gt;0,$D$14&gt;0),IF(AND(CV4&gt;$D$13,OR(CV4&lt;$D$14,CV4=$D$14)),KO4,0),"")</f>
        <v>0.10100896108859383</v>
      </c>
      <c r="KP6" s="98">
        <f t="shared" si="15"/>
        <v>9.8388146281890645E-2</v>
      </c>
      <c r="KQ6" s="98">
        <f t="shared" si="15"/>
        <v>9.5776921654875571E-2</v>
      </c>
      <c r="KR6" s="98">
        <f t="shared" si="15"/>
        <v>9.3178464163109237E-2</v>
      </c>
      <c r="KS6" s="98">
        <f t="shared" si="15"/>
        <v>9.0595775757906227E-2</v>
      </c>
      <c r="KT6" s="98">
        <f t="shared" si="15"/>
        <v>8.8031687530989347E-2</v>
      </c>
      <c r="KU6" s="98">
        <f t="shared" si="15"/>
        <v>8.5488863899403592E-2</v>
      </c>
      <c r="KV6" s="98">
        <f t="shared" si="15"/>
        <v>8.2969806822039083E-2</v>
      </c>
      <c r="KW6" s="98">
        <f t="shared" si="15"/>
        <v>8.04768600397196E-2</v>
      </c>
      <c r="KX6" s="98">
        <f t="shared" si="15"/>
        <v>7.8012213331375799E-2</v>
      </c>
      <c r="KY6" s="98">
        <f t="shared" si="15"/>
        <v>7.5577906779341203E-2</v>
      </c>
      <c r="KZ6" s="98">
        <f t="shared" si="15"/>
        <v>7.317583503729054E-2</v>
      </c>
      <c r="LA6" s="98">
        <f t="shared" si="15"/>
        <v>7.0807751594784168E-2</v>
      </c>
      <c r="LB6" s="98">
        <f t="shared" si="15"/>
        <v>6.8475273032798947E-2</v>
      </c>
      <c r="LC6" s="98">
        <f t="shared" si="15"/>
        <v>6.6179883265006262E-2</v>
      </c>
      <c r="LD6" s="98">
        <f t="shared" si="15"/>
        <v>6.3922937759920403E-2</v>
      </c>
      <c r="LE6" s="98">
        <f t="shared" si="15"/>
        <v>6.1705667739371521E-2</v>
      </c>
      <c r="LF6" s="98">
        <f t="shared" si="15"/>
        <v>5.9529184349068703E-2</v>
      </c>
      <c r="LG6" s="98">
        <f t="shared" si="15"/>
        <v>5.7394482797311595E-2</v>
      </c>
      <c r="LH6" s="98">
        <f t="shared" si="15"/>
        <v>5.5302446458179125E-2</v>
      </c>
      <c r="LI6" s="98">
        <f t="shared" si="15"/>
        <v>5.3253850935780174E-2</v>
      </c>
      <c r="LJ6" s="98">
        <f t="shared" si="15"/>
        <v>0</v>
      </c>
      <c r="LK6" s="98">
        <f t="shared" si="15"/>
        <v>0</v>
      </c>
      <c r="LL6" s="98">
        <f t="shared" si="15"/>
        <v>0</v>
      </c>
      <c r="LM6" s="98">
        <f t="shared" si="15"/>
        <v>0</v>
      </c>
      <c r="LN6" s="98">
        <f t="shared" si="15"/>
        <v>0</v>
      </c>
      <c r="LO6" s="98">
        <f t="shared" si="15"/>
        <v>0</v>
      </c>
      <c r="LP6" s="98">
        <f t="shared" si="15"/>
        <v>0</v>
      </c>
      <c r="LQ6" s="98">
        <f t="shared" si="15"/>
        <v>0</v>
      </c>
      <c r="LR6" s="98">
        <f t="shared" si="15"/>
        <v>0</v>
      </c>
      <c r="LS6" s="98">
        <f t="shared" si="15"/>
        <v>0</v>
      </c>
      <c r="LT6" s="98">
        <f t="shared" si="15"/>
        <v>0</v>
      </c>
      <c r="LU6" s="98">
        <f t="shared" si="15"/>
        <v>0</v>
      </c>
      <c r="LV6" s="98">
        <f t="shared" si="15"/>
        <v>0</v>
      </c>
      <c r="LW6" s="98">
        <f t="shared" si="15"/>
        <v>0</v>
      </c>
      <c r="LX6" s="98">
        <f t="shared" si="15"/>
        <v>0</v>
      </c>
      <c r="LY6" s="98">
        <f t="shared" si="15"/>
        <v>0</v>
      </c>
      <c r="LZ6" s="98">
        <f t="shared" si="15"/>
        <v>0</v>
      </c>
      <c r="MA6" s="98">
        <f t="shared" si="15"/>
        <v>0</v>
      </c>
      <c r="MB6" s="98">
        <f t="shared" si="15"/>
        <v>0</v>
      </c>
      <c r="MC6" s="98">
        <f t="shared" si="15"/>
        <v>0</v>
      </c>
      <c r="MD6" s="98">
        <f t="shared" si="15"/>
        <v>0</v>
      </c>
      <c r="ME6" s="98">
        <f t="shared" si="15"/>
        <v>0</v>
      </c>
      <c r="MF6" s="98">
        <f t="shared" si="15"/>
        <v>0</v>
      </c>
      <c r="MG6" s="98">
        <f t="shared" si="15"/>
        <v>0</v>
      </c>
      <c r="MH6" s="98">
        <f t="shared" si="15"/>
        <v>0</v>
      </c>
      <c r="MI6" s="98">
        <f t="shared" si="15"/>
        <v>0</v>
      </c>
      <c r="MJ6" s="98">
        <f t="shared" si="15"/>
        <v>0</v>
      </c>
      <c r="MK6" s="98">
        <f t="shared" si="15"/>
        <v>0</v>
      </c>
      <c r="ML6" s="98">
        <f t="shared" si="15"/>
        <v>0</v>
      </c>
      <c r="MM6" s="98">
        <f t="shared" si="15"/>
        <v>0</v>
      </c>
      <c r="MN6" s="98">
        <f t="shared" si="15"/>
        <v>0</v>
      </c>
      <c r="MO6" s="98">
        <f t="shared" si="15"/>
        <v>0</v>
      </c>
      <c r="MP6" s="98">
        <f t="shared" si="15"/>
        <v>0</v>
      </c>
      <c r="MQ6" s="98">
        <f t="shared" si="15"/>
        <v>0</v>
      </c>
      <c r="MR6" s="98">
        <f t="shared" si="15"/>
        <v>0</v>
      </c>
      <c r="MS6" s="98">
        <f t="shared" si="15"/>
        <v>0</v>
      </c>
      <c r="MT6" s="98">
        <f t="shared" si="15"/>
        <v>0</v>
      </c>
      <c r="MU6" s="98">
        <f t="shared" si="15"/>
        <v>0</v>
      </c>
      <c r="MV6" s="98">
        <f t="shared" si="15"/>
        <v>0</v>
      </c>
      <c r="MW6" s="98">
        <f t="shared" si="15"/>
        <v>0</v>
      </c>
      <c r="MX6" s="98">
        <f t="shared" si="15"/>
        <v>0</v>
      </c>
      <c r="MY6" s="98">
        <f t="shared" si="15"/>
        <v>0</v>
      </c>
      <c r="MZ6" s="98">
        <f t="shared" si="15"/>
        <v>0</v>
      </c>
      <c r="NA6" s="98">
        <f t="shared" ref="NA6:PL6" si="16">IF(AND($D$13&gt;0,$D$14&gt;0),IF(AND(FH4&gt;$D$13,OR(FH4&lt;$D$14,FH4=$D$14)),NA4,0),"")</f>
        <v>0</v>
      </c>
      <c r="NB6" s="98">
        <f t="shared" si="16"/>
        <v>0</v>
      </c>
      <c r="NC6" s="98">
        <f t="shared" si="16"/>
        <v>0</v>
      </c>
      <c r="ND6" s="98">
        <f t="shared" si="16"/>
        <v>0</v>
      </c>
      <c r="NE6" s="98">
        <f t="shared" si="16"/>
        <v>0</v>
      </c>
      <c r="NF6" s="98">
        <f t="shared" si="16"/>
        <v>0</v>
      </c>
      <c r="NG6" s="98">
        <f t="shared" si="16"/>
        <v>0</v>
      </c>
      <c r="NH6" s="98">
        <f t="shared" si="16"/>
        <v>0</v>
      </c>
      <c r="NI6" s="98">
        <f t="shared" si="16"/>
        <v>0</v>
      </c>
      <c r="NJ6" s="98">
        <f t="shared" si="16"/>
        <v>0</v>
      </c>
      <c r="NK6" s="98">
        <f t="shared" si="16"/>
        <v>0</v>
      </c>
      <c r="NL6" s="98">
        <f t="shared" si="16"/>
        <v>0</v>
      </c>
      <c r="NM6" s="98">
        <f t="shared" si="16"/>
        <v>0</v>
      </c>
      <c r="NN6" s="98">
        <f t="shared" si="16"/>
        <v>0</v>
      </c>
      <c r="NO6" s="98">
        <f t="shared" si="16"/>
        <v>0</v>
      </c>
      <c r="NP6" s="98">
        <f t="shared" si="16"/>
        <v>0</v>
      </c>
      <c r="NQ6" s="98">
        <f t="shared" si="16"/>
        <v>0</v>
      </c>
      <c r="NR6" s="98">
        <f t="shared" si="16"/>
        <v>0</v>
      </c>
      <c r="NS6" s="98">
        <f t="shared" si="16"/>
        <v>0</v>
      </c>
      <c r="NT6" s="98">
        <f t="shared" si="16"/>
        <v>0</v>
      </c>
      <c r="NU6" s="98">
        <f t="shared" si="16"/>
        <v>0</v>
      </c>
      <c r="NV6" s="98">
        <f t="shared" si="16"/>
        <v>0</v>
      </c>
      <c r="NW6" s="98">
        <f t="shared" si="16"/>
        <v>0</v>
      </c>
      <c r="NX6" s="98">
        <f t="shared" si="16"/>
        <v>0</v>
      </c>
      <c r="NY6" s="98">
        <f t="shared" si="16"/>
        <v>0</v>
      </c>
      <c r="NZ6" s="98">
        <f t="shared" si="16"/>
        <v>0</v>
      </c>
      <c r="OA6" s="98">
        <f t="shared" si="16"/>
        <v>0</v>
      </c>
      <c r="OB6" s="98">
        <f t="shared" si="16"/>
        <v>0</v>
      </c>
      <c r="OC6" s="98">
        <f t="shared" si="16"/>
        <v>0</v>
      </c>
      <c r="OD6" s="98">
        <f t="shared" si="16"/>
        <v>0</v>
      </c>
      <c r="OE6" s="98">
        <f t="shared" si="16"/>
        <v>0</v>
      </c>
      <c r="OF6" s="98">
        <f t="shared" si="16"/>
        <v>0</v>
      </c>
      <c r="OG6" s="98">
        <f t="shared" si="16"/>
        <v>0</v>
      </c>
      <c r="OH6" s="98">
        <f t="shared" si="16"/>
        <v>0</v>
      </c>
      <c r="OI6" s="98">
        <f t="shared" si="16"/>
        <v>0</v>
      </c>
      <c r="OJ6" s="98">
        <f t="shared" si="16"/>
        <v>0</v>
      </c>
      <c r="OK6" s="98">
        <f t="shared" si="16"/>
        <v>0</v>
      </c>
      <c r="OL6" s="98">
        <f t="shared" si="16"/>
        <v>0</v>
      </c>
      <c r="OM6" s="98">
        <f t="shared" si="16"/>
        <v>0</v>
      </c>
      <c r="ON6" s="98">
        <f t="shared" si="16"/>
        <v>0</v>
      </c>
      <c r="OO6" s="98">
        <f t="shared" si="16"/>
        <v>0</v>
      </c>
      <c r="OP6" s="98">
        <f t="shared" si="16"/>
        <v>0</v>
      </c>
      <c r="OQ6" s="98">
        <f t="shared" si="16"/>
        <v>0</v>
      </c>
      <c r="OR6" s="98">
        <f t="shared" si="16"/>
        <v>0</v>
      </c>
      <c r="OS6" s="98">
        <f t="shared" si="16"/>
        <v>0</v>
      </c>
      <c r="OT6" s="98">
        <f t="shared" si="16"/>
        <v>0</v>
      </c>
      <c r="OU6" s="98">
        <f t="shared" si="16"/>
        <v>0</v>
      </c>
      <c r="OV6" s="98">
        <f t="shared" si="16"/>
        <v>0</v>
      </c>
      <c r="OW6" s="98">
        <f t="shared" si="16"/>
        <v>0</v>
      </c>
      <c r="OX6" s="98">
        <f t="shared" si="16"/>
        <v>0</v>
      </c>
      <c r="OY6" s="98">
        <f t="shared" si="16"/>
        <v>0</v>
      </c>
      <c r="OZ6" s="98">
        <f t="shared" si="16"/>
        <v>0</v>
      </c>
      <c r="PA6" s="98">
        <f t="shared" si="16"/>
        <v>0</v>
      </c>
      <c r="PB6" s="98">
        <f t="shared" si="16"/>
        <v>0</v>
      </c>
      <c r="PC6" s="98">
        <f t="shared" si="16"/>
        <v>0</v>
      </c>
      <c r="PD6" s="98">
        <f t="shared" si="16"/>
        <v>0</v>
      </c>
      <c r="PE6" s="98">
        <f t="shared" si="16"/>
        <v>0</v>
      </c>
      <c r="PF6" s="98">
        <f t="shared" si="16"/>
        <v>0</v>
      </c>
      <c r="PG6" s="98">
        <f t="shared" si="16"/>
        <v>0</v>
      </c>
      <c r="PH6" s="98">
        <f t="shared" si="16"/>
        <v>0</v>
      </c>
      <c r="PI6" s="98">
        <f t="shared" si="16"/>
        <v>0</v>
      </c>
      <c r="PJ6" s="98">
        <f t="shared" si="16"/>
        <v>0</v>
      </c>
      <c r="PK6" s="98">
        <f t="shared" si="16"/>
        <v>0</v>
      </c>
      <c r="PL6" s="98">
        <f t="shared" si="16"/>
        <v>0</v>
      </c>
      <c r="PM6" s="98">
        <f t="shared" ref="PM6:PT6" si="17">IF(AND($D$13&gt;0,$D$14&gt;0),IF(AND(HT4&gt;$D$13,OR(HT4&lt;$D$14,HT4=$D$14)),PM4,0),"")</f>
        <v>0</v>
      </c>
      <c r="PN6" s="98">
        <f t="shared" si="17"/>
        <v>0</v>
      </c>
      <c r="PO6" s="98">
        <f t="shared" si="17"/>
        <v>0</v>
      </c>
      <c r="PP6" s="98">
        <f t="shared" si="17"/>
        <v>0</v>
      </c>
      <c r="PQ6" s="98">
        <f t="shared" si="17"/>
        <v>0</v>
      </c>
      <c r="PR6" s="98">
        <f t="shared" si="17"/>
        <v>0</v>
      </c>
      <c r="PS6" s="98">
        <f t="shared" si="17"/>
        <v>0</v>
      </c>
      <c r="PT6" s="98">
        <f t="shared" si="17"/>
        <v>0</v>
      </c>
    </row>
    <row r="7" spans="1:437" x14ac:dyDescent="0.25">
      <c r="A7" s="31"/>
      <c r="B7" s="31"/>
      <c r="C7" s="31"/>
      <c r="D7" s="31"/>
      <c r="E7" s="31"/>
      <c r="F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17"/>
      <c r="AG7" s="17"/>
      <c r="AH7" s="17"/>
      <c r="IB7" s="98">
        <f>IF(AND($D$13&gt;0,$D$14&gt;0),IF(AND(AI4&gt;$D$14),IB4,0),"")</f>
        <v>0</v>
      </c>
      <c r="IC7" s="98">
        <f t="shared" ref="IC7:KN7" si="18">IF(AND($D$13&gt;0,$D$14&gt;0),IF(AND(AJ4&gt;$D$14),IC4,0),"")</f>
        <v>0</v>
      </c>
      <c r="ID7" s="98">
        <f t="shared" si="18"/>
        <v>0</v>
      </c>
      <c r="IE7" s="98">
        <f t="shared" si="18"/>
        <v>0</v>
      </c>
      <c r="IF7" s="98">
        <f t="shared" si="18"/>
        <v>0</v>
      </c>
      <c r="IG7" s="98">
        <f t="shared" si="18"/>
        <v>0</v>
      </c>
      <c r="IH7" s="98">
        <f t="shared" si="18"/>
        <v>0</v>
      </c>
      <c r="II7" s="98">
        <f t="shared" si="18"/>
        <v>0</v>
      </c>
      <c r="IJ7" s="98">
        <f t="shared" si="18"/>
        <v>0</v>
      </c>
      <c r="IK7" s="98">
        <f t="shared" si="18"/>
        <v>0</v>
      </c>
      <c r="IL7" s="98">
        <f t="shared" si="18"/>
        <v>0</v>
      </c>
      <c r="IM7" s="98">
        <f t="shared" si="18"/>
        <v>0</v>
      </c>
      <c r="IN7" s="98">
        <f t="shared" si="18"/>
        <v>0</v>
      </c>
      <c r="IO7" s="98">
        <f t="shared" si="18"/>
        <v>0</v>
      </c>
      <c r="IP7" s="98">
        <f t="shared" si="18"/>
        <v>0</v>
      </c>
      <c r="IQ7" s="98">
        <f t="shared" si="18"/>
        <v>0</v>
      </c>
      <c r="IR7" s="98">
        <f t="shared" si="18"/>
        <v>0</v>
      </c>
      <c r="IS7" s="98">
        <f t="shared" si="18"/>
        <v>0</v>
      </c>
      <c r="IT7" s="98">
        <f t="shared" si="18"/>
        <v>0</v>
      </c>
      <c r="IU7" s="98">
        <f t="shared" si="18"/>
        <v>0</v>
      </c>
      <c r="IV7" s="98">
        <f t="shared" si="18"/>
        <v>0</v>
      </c>
      <c r="IW7" s="98">
        <f t="shared" si="18"/>
        <v>0</v>
      </c>
      <c r="IX7" s="98">
        <f t="shared" si="18"/>
        <v>0</v>
      </c>
      <c r="IY7" s="98">
        <f t="shared" si="18"/>
        <v>0</v>
      </c>
      <c r="IZ7" s="98">
        <f t="shared" si="18"/>
        <v>0</v>
      </c>
      <c r="JA7" s="98">
        <f t="shared" si="18"/>
        <v>0</v>
      </c>
      <c r="JB7" s="98">
        <f t="shared" si="18"/>
        <v>0</v>
      </c>
      <c r="JC7" s="98">
        <f t="shared" si="18"/>
        <v>0</v>
      </c>
      <c r="JD7" s="98">
        <f t="shared" si="18"/>
        <v>0</v>
      </c>
      <c r="JE7" s="98">
        <f t="shared" si="18"/>
        <v>0</v>
      </c>
      <c r="JF7" s="98">
        <f t="shared" si="18"/>
        <v>0</v>
      </c>
      <c r="JG7" s="98">
        <f t="shared" si="18"/>
        <v>0</v>
      </c>
      <c r="JH7" s="98">
        <f t="shared" si="18"/>
        <v>0</v>
      </c>
      <c r="JI7" s="98">
        <f t="shared" si="18"/>
        <v>0</v>
      </c>
      <c r="JJ7" s="98">
        <f t="shared" si="18"/>
        <v>0</v>
      </c>
      <c r="JK7" s="98">
        <f t="shared" si="18"/>
        <v>0</v>
      </c>
      <c r="JL7" s="98">
        <f t="shared" si="18"/>
        <v>0</v>
      </c>
      <c r="JM7" s="98">
        <f t="shared" si="18"/>
        <v>0</v>
      </c>
      <c r="JN7" s="98">
        <f t="shared" si="18"/>
        <v>0</v>
      </c>
      <c r="JO7" s="98">
        <f t="shared" si="18"/>
        <v>0</v>
      </c>
      <c r="JP7" s="98">
        <f t="shared" si="18"/>
        <v>0</v>
      </c>
      <c r="JQ7" s="98">
        <f t="shared" si="18"/>
        <v>0</v>
      </c>
      <c r="JR7" s="98">
        <f t="shared" si="18"/>
        <v>0</v>
      </c>
      <c r="JS7" s="98">
        <f t="shared" si="18"/>
        <v>0</v>
      </c>
      <c r="JT7" s="98">
        <f t="shared" si="18"/>
        <v>0</v>
      </c>
      <c r="JU7" s="98">
        <f t="shared" si="18"/>
        <v>0</v>
      </c>
      <c r="JV7" s="98">
        <f t="shared" si="18"/>
        <v>0</v>
      </c>
      <c r="JW7" s="98">
        <f t="shared" si="18"/>
        <v>0</v>
      </c>
      <c r="JX7" s="98">
        <f t="shared" si="18"/>
        <v>0</v>
      </c>
      <c r="JY7" s="98">
        <f t="shared" si="18"/>
        <v>0</v>
      </c>
      <c r="JZ7" s="98">
        <f t="shared" si="18"/>
        <v>0</v>
      </c>
      <c r="KA7" s="98">
        <f t="shared" si="18"/>
        <v>0</v>
      </c>
      <c r="KB7" s="98">
        <f t="shared" si="18"/>
        <v>0</v>
      </c>
      <c r="KC7" s="98">
        <f t="shared" si="18"/>
        <v>0</v>
      </c>
      <c r="KD7" s="98">
        <f t="shared" si="18"/>
        <v>0</v>
      </c>
      <c r="KE7" s="98">
        <f t="shared" si="18"/>
        <v>0</v>
      </c>
      <c r="KF7" s="98">
        <f t="shared" si="18"/>
        <v>0</v>
      </c>
      <c r="KG7" s="98">
        <f t="shared" si="18"/>
        <v>0</v>
      </c>
      <c r="KH7" s="98">
        <f t="shared" si="18"/>
        <v>0</v>
      </c>
      <c r="KI7" s="98">
        <f t="shared" si="18"/>
        <v>0</v>
      </c>
      <c r="KJ7" s="98">
        <f t="shared" si="18"/>
        <v>0</v>
      </c>
      <c r="KK7" s="98">
        <f t="shared" si="18"/>
        <v>0</v>
      </c>
      <c r="KL7" s="98">
        <f t="shared" si="18"/>
        <v>0</v>
      </c>
      <c r="KM7" s="98">
        <f t="shared" si="18"/>
        <v>0</v>
      </c>
      <c r="KN7" s="98">
        <f t="shared" si="18"/>
        <v>0</v>
      </c>
      <c r="KO7" s="98">
        <f t="shared" ref="KO7:MZ7" si="19">IF(AND($D$13&gt;0,$D$14&gt;0),IF(AND(CV4&gt;$D$14),KO4,0),"")</f>
        <v>0</v>
      </c>
      <c r="KP7" s="98">
        <f t="shared" si="19"/>
        <v>0</v>
      </c>
      <c r="KQ7" s="98">
        <f t="shared" si="19"/>
        <v>0</v>
      </c>
      <c r="KR7" s="98">
        <f t="shared" si="19"/>
        <v>0</v>
      </c>
      <c r="KS7" s="98">
        <f t="shared" si="19"/>
        <v>0</v>
      </c>
      <c r="KT7" s="98">
        <f t="shared" si="19"/>
        <v>0</v>
      </c>
      <c r="KU7" s="98">
        <f t="shared" si="19"/>
        <v>0</v>
      </c>
      <c r="KV7" s="98">
        <f t="shared" si="19"/>
        <v>0</v>
      </c>
      <c r="KW7" s="98">
        <f t="shared" si="19"/>
        <v>0</v>
      </c>
      <c r="KX7" s="98">
        <f t="shared" si="19"/>
        <v>0</v>
      </c>
      <c r="KY7" s="98">
        <f t="shared" si="19"/>
        <v>0</v>
      </c>
      <c r="KZ7" s="98">
        <f t="shared" si="19"/>
        <v>0</v>
      </c>
      <c r="LA7" s="98">
        <f t="shared" si="19"/>
        <v>0</v>
      </c>
      <c r="LB7" s="98">
        <f t="shared" si="19"/>
        <v>0</v>
      </c>
      <c r="LC7" s="98">
        <f t="shared" si="19"/>
        <v>0</v>
      </c>
      <c r="LD7" s="98">
        <f t="shared" si="19"/>
        <v>0</v>
      </c>
      <c r="LE7" s="98">
        <f t="shared" si="19"/>
        <v>0</v>
      </c>
      <c r="LF7" s="98">
        <f t="shared" si="19"/>
        <v>0</v>
      </c>
      <c r="LG7" s="98">
        <f t="shared" si="19"/>
        <v>0</v>
      </c>
      <c r="LH7" s="98">
        <f t="shared" si="19"/>
        <v>0</v>
      </c>
      <c r="LI7" s="98">
        <f t="shared" si="19"/>
        <v>0</v>
      </c>
      <c r="LJ7" s="98">
        <f t="shared" si="19"/>
        <v>5.1249368086389385E-2</v>
      </c>
      <c r="LK7" s="98">
        <f t="shared" si="19"/>
        <v>4.9289569995516799E-2</v>
      </c>
      <c r="LL7" s="98">
        <f t="shared" si="19"/>
        <v>4.7374932907168578E-2</v>
      </c>
      <c r="LM7" s="98">
        <f t="shared" si="19"/>
        <v>4.5505841102758217E-2</v>
      </c>
      <c r="LN7" s="98">
        <f t="shared" si="19"/>
        <v>4.3682590727310393E-2</v>
      </c>
      <c r="LO7" s="98">
        <f t="shared" si="19"/>
        <v>4.1905393560779353E-2</v>
      </c>
      <c r="LP7" s="98">
        <f t="shared" si="19"/>
        <v>4.0174380732467672E-2</v>
      </c>
      <c r="LQ7" s="98">
        <f t="shared" si="19"/>
        <v>3.8489606376689155E-2</v>
      </c>
      <c r="LR7" s="98">
        <f t="shared" si="19"/>
        <v>3.6851051227968654E-2</v>
      </c>
      <c r="LS7" s="98">
        <f t="shared" si="19"/>
        <v>3.5258626154211319E-2</v>
      </c>
      <c r="LT7" s="98">
        <f t="shared" si="19"/>
        <v>3.3712175626406805E-2</v>
      </c>
      <c r="LU7" s="98">
        <f t="shared" si="19"/>
        <v>3.2211481123562237E-2</v>
      </c>
      <c r="LV7" s="98">
        <f t="shared" si="19"/>
        <v>3.0756264471674299E-2</v>
      </c>
      <c r="LW7" s="98">
        <f t="shared" si="19"/>
        <v>2.9346191115667743E-2</v>
      </c>
      <c r="LX7" s="98">
        <f t="shared" si="19"/>
        <v>2.7980873323334345E-2</v>
      </c>
      <c r="LY7" s="98">
        <f t="shared" si="19"/>
        <v>2.6659873320409078E-2</v>
      </c>
      <c r="LZ7" s="98">
        <f t="shared" si="19"/>
        <v>2.538270635601933E-2</v>
      </c>
      <c r="MA7" s="98">
        <f t="shared" si="19"/>
        <v>2.4148843697835928E-2</v>
      </c>
      <c r="MB7" s="98">
        <f t="shared" si="19"/>
        <v>2.2957715556343499E-2</v>
      </c>
      <c r="MC7" s="98">
        <f t="shared" si="19"/>
        <v>2.1808713937733811E-2</v>
      </c>
      <c r="MD7" s="98">
        <f t="shared" si="19"/>
        <v>2.0701195425006005E-2</v>
      </c>
      <c r="ME7" s="98">
        <f t="shared" si="19"/>
        <v>1.9634483886935936E-2</v>
      </c>
      <c r="MF7" s="98">
        <f t="shared" si="19"/>
        <v>1.8607873114651025E-2</v>
      </c>
      <c r="MG7" s="98">
        <f t="shared" si="19"/>
        <v>1.7620629385618088E-2</v>
      </c>
      <c r="MH7" s="98">
        <f t="shared" si="19"/>
        <v>1.6671993954920198E-2</v>
      </c>
      <c r="MI7" s="98">
        <f t="shared" si="19"/>
        <v>1.5761185473763418E-2</v>
      </c>
      <c r="MJ7" s="98">
        <f t="shared" si="19"/>
        <v>1.4887402335217398E-2</v>
      </c>
      <c r="MK7" s="98">
        <f t="shared" si="19"/>
        <v>1.4049824947253875E-2</v>
      </c>
      <c r="ML7" s="98">
        <f t="shared" si="19"/>
        <v>1.3247617933205011E-2</v>
      </c>
      <c r="MM7" s="98">
        <f t="shared" si="19"/>
        <v>1.2479932259819054E-2</v>
      </c>
      <c r="MN7" s="98">
        <f t="shared" si="19"/>
        <v>1.1745907293144245E-2</v>
      </c>
      <c r="MO7" s="98">
        <f t="shared" si="19"/>
        <v>1.1044672782523244E-2</v>
      </c>
      <c r="MP7" s="98">
        <f t="shared" si="19"/>
        <v>1.037535077303043E-2</v>
      </c>
      <c r="MQ7" s="98">
        <f t="shared" si="19"/>
        <v>9.7370574467312582E-3</v>
      </c>
      <c r="MR7" s="98">
        <f t="shared" si="19"/>
        <v>9.1289048931897879E-3</v>
      </c>
      <c r="MS7" s="98">
        <f t="shared" si="19"/>
        <v>8.5500028096944757E-3</v>
      </c>
      <c r="MT7" s="98">
        <f t="shared" si="19"/>
        <v>7.9994601317149808E-3</v>
      </c>
      <c r="MU7" s="98">
        <f t="shared" si="19"/>
        <v>7.4763865941446048E-3</v>
      </c>
      <c r="MV7" s="98">
        <f t="shared" si="19"/>
        <v>6.979894223922767E-3</v>
      </c>
      <c r="MW7" s="98">
        <f t="shared" si="19"/>
        <v>6.5090987646702937E-3</v>
      </c>
      <c r="MX7" s="98">
        <f t="shared" si="19"/>
        <v>6.0631210340082332E-3</v>
      </c>
      <c r="MY7" s="98">
        <f t="shared" si="19"/>
        <v>5.6410882142666771E-3</v>
      </c>
      <c r="MZ7" s="98">
        <f t="shared" si="19"/>
        <v>5.2421350773252454E-3</v>
      </c>
      <c r="NA7" s="98">
        <f t="shared" ref="NA7:PL7" si="20">IF(AND($D$13&gt;0,$D$14&gt;0),IF(AND(FH4&gt;$D$14),NA4,0),"")</f>
        <v>4.8654051443608954E-3</v>
      </c>
      <c r="NB7" s="98">
        <f t="shared" si="20"/>
        <v>4.5100517813115555E-3</v>
      </c>
      <c r="NC7" s="98">
        <f t="shared" si="20"/>
        <v>4.1752392308958431E-3</v>
      </c>
      <c r="ND7" s="98">
        <f t="shared" si="20"/>
        <v>3.8601435820604137E-3</v>
      </c>
      <c r="NE7" s="98">
        <f t="shared" si="20"/>
        <v>3.5639536777561857E-3</v>
      </c>
      <c r="NF7" s="98">
        <f t="shared" si="20"/>
        <v>3.2858719619739082E-3</v>
      </c>
      <c r="NG7" s="98">
        <f t="shared" si="20"/>
        <v>3.0251152669979915E-3</v>
      </c>
      <c r="NH7" s="98">
        <f t="shared" si="20"/>
        <v>2.7809155418650074E-3</v>
      </c>
      <c r="NI7" s="98">
        <f t="shared" si="20"/>
        <v>2.5525205230398466E-3</v>
      </c>
      <c r="NJ7" s="98">
        <f t="shared" si="20"/>
        <v>2.3391943483487298E-3</v>
      </c>
      <c r="NK7" s="98">
        <f t="shared" si="20"/>
        <v>2.1402181152335967E-3</v>
      </c>
      <c r="NL7" s="98">
        <f t="shared" si="20"/>
        <v>1.9548903844168429E-3</v>
      </c>
      <c r="NM7" s="98">
        <f t="shared" si="20"/>
        <v>1.7825276300896488E-3</v>
      </c>
      <c r="NN7" s="98">
        <f t="shared" si="20"/>
        <v>1.6224646377602282E-3</v>
      </c>
      <c r="NO7" s="98">
        <f t="shared" si="20"/>
        <v>1.4740548509213833E-3</v>
      </c>
      <c r="NP7" s="98">
        <f t="shared" si="20"/>
        <v>1.3366706677187768E-3</v>
      </c>
      <c r="NQ7" s="98">
        <f t="shared" si="20"/>
        <v>1.2097036888230187E-3</v>
      </c>
      <c r="NR7" s="98">
        <f t="shared" si="20"/>
        <v>1.0925649177298536E-3</v>
      </c>
      <c r="NS7" s="98">
        <f t="shared" si="20"/>
        <v>9.8468491473330884E-4</v>
      </c>
      <c r="NT7" s="98">
        <f t="shared" si="20"/>
        <v>8.8551390583679803E-4</v>
      </c>
      <c r="NU7" s="98">
        <f t="shared" si="20"/>
        <v>7.9452184788682549E-4</v>
      </c>
      <c r="NV7" s="98">
        <f t="shared" si="20"/>
        <v>7.1119845123312965E-4</v>
      </c>
      <c r="NW7" s="98">
        <f t="shared" si="20"/>
        <v>6.3505316123791918E-4</v>
      </c>
      <c r="NX7" s="98">
        <f t="shared" si="20"/>
        <v>5.6561509997512746E-4</v>
      </c>
      <c r="NY7" s="98">
        <f t="shared" si="20"/>
        <v>5.0243296947859726E-4</v>
      </c>
      <c r="NZ7" s="98">
        <f t="shared" si="20"/>
        <v>4.4507491791559521E-4</v>
      </c>
      <c r="OA7" s="98">
        <f t="shared" si="20"/>
        <v>3.9312837007930831E-4</v>
      </c>
      <c r="OB7" s="98">
        <f t="shared" si="20"/>
        <v>3.4619982361066979E-4</v>
      </c>
      <c r="OC7" s="98">
        <f t="shared" si="20"/>
        <v>3.0391461237637207E-4</v>
      </c>
      <c r="OD7" s="98">
        <f t="shared" si="20"/>
        <v>2.65916638446009E-4</v>
      </c>
      <c r="OE7" s="98">
        <f t="shared" si="20"/>
        <v>2.3186807412707E-4</v>
      </c>
      <c r="OF7" s="98">
        <f t="shared" si="20"/>
        <v>2.0144903553194374E-4</v>
      </c>
      <c r="OG7" s="98">
        <f t="shared" si="20"/>
        <v>1.7435722916626088E-4</v>
      </c>
      <c r="OH7" s="98">
        <f t="shared" si="20"/>
        <v>1.5030757304274989E-4</v>
      </c>
      <c r="OI7" s="98">
        <f t="shared" si="20"/>
        <v>1.2903179383932567E-4</v>
      </c>
      <c r="OJ7" s="98">
        <f t="shared" si="20"/>
        <v>1.1027800163442738E-4</v>
      </c>
      <c r="OK7" s="98">
        <f t="shared" si="20"/>
        <v>9.3810243766637421E-5</v>
      </c>
      <c r="OL7" s="98">
        <f t="shared" si="20"/>
        <v>7.9408039379346541E-5</v>
      </c>
      <c r="OM7" s="98">
        <f t="shared" si="20"/>
        <v>6.6865896224744921E-5</v>
      </c>
      <c r="ON7" s="98">
        <f t="shared" si="20"/>
        <v>5.5992811314658015E-5</v>
      </c>
      <c r="OO7" s="98">
        <f t="shared" si="20"/>
        <v>4.6611757018768965E-5</v>
      </c>
      <c r="OP7" s="98">
        <f t="shared" si="20"/>
        <v>3.8559154223540142E-5</v>
      </c>
      <c r="OQ7" s="98">
        <f t="shared" si="20"/>
        <v>3.1684334177717477E-5</v>
      </c>
      <c r="OR7" s="98">
        <f t="shared" si="20"/>
        <v>2.584899066263098E-5</v>
      </c>
      <c r="OS7" s="98">
        <f t="shared" si="20"/>
        <v>2.0926624137640444E-5</v>
      </c>
      <c r="OT7" s="98">
        <f t="shared" si="20"/>
        <v>1.680197952300161E-5</v>
      </c>
      <c r="OU7" s="98">
        <f t="shared" si="20"/>
        <v>1.3370479294148624E-5</v>
      </c>
      <c r="OV7" s="98">
        <f t="shared" si="20"/>
        <v>1.0537653572928576E-5</v>
      </c>
      <c r="OW7" s="98">
        <f t="shared" si="20"/>
        <v>8.2185689126643164E-6</v>
      </c>
      <c r="OX7" s="98">
        <f t="shared" si="20"/>
        <v>6.337257485086633E-6</v>
      </c>
      <c r="OY7" s="98">
        <f t="shared" si="20"/>
        <v>4.8261483881638425E-6</v>
      </c>
      <c r="OZ7" s="98">
        <f t="shared" si="20"/>
        <v>3.6255028046675999E-6</v>
      </c>
      <c r="PA7" s="98">
        <f t="shared" si="20"/>
        <v>2.6828547519617848E-6</v>
      </c>
      <c r="PB7" s="98">
        <f t="shared" si="20"/>
        <v>1.9524591739821169E-6</v>
      </c>
      <c r="PC7" s="98">
        <f t="shared" si="20"/>
        <v>1.3947491366991405E-6</v>
      </c>
      <c r="PD7" s="98">
        <f t="shared" si="20"/>
        <v>9.7580389852550178E-7</v>
      </c>
      <c r="PE7" s="98">
        <f t="shared" si="20"/>
        <v>6.6682963714770799E-7</v>
      </c>
      <c r="PF7" s="98">
        <f t="shared" si="20"/>
        <v>4.4365462413476837E-7</v>
      </c>
      <c r="PG7" s="98">
        <f t="shared" si="20"/>
        <v>2.8624064840536977E-7</v>
      </c>
      <c r="PH7" s="98">
        <f t="shared" si="20"/>
        <v>1.7821249922615091E-7</v>
      </c>
      <c r="PI7" s="98">
        <f t="shared" si="20"/>
        <v>1.064073288682028E-7</v>
      </c>
      <c r="PJ7" s="98">
        <f t="shared" si="20"/>
        <v>6.0445724372188714E-8</v>
      </c>
      <c r="PK7" s="98">
        <f t="shared" si="20"/>
        <v>3.2326327066408987E-8</v>
      </c>
      <c r="PL7" s="98">
        <f t="shared" si="20"/>
        <v>1.6045847550803004E-8</v>
      </c>
      <c r="PM7" s="98">
        <f t="shared" ref="PM7:PT7" si="21">IF(AND($D$13&gt;0,$D$14&gt;0),IF(AND(HT4&gt;$D$14),PM4,0),"")</f>
        <v>7.2463328059790188E-9</v>
      </c>
      <c r="PN7" s="98">
        <f t="shared" si="21"/>
        <v>2.8915509129452367E-9</v>
      </c>
      <c r="PO7" s="98">
        <f t="shared" si="21"/>
        <v>9.7436757925163728E-10</v>
      </c>
      <c r="PP7" s="98">
        <f t="shared" si="21"/>
        <v>2.5699726345203396E-10</v>
      </c>
      <c r="PQ7" s="98">
        <f t="shared" si="21"/>
        <v>4.6020174916968331E-11</v>
      </c>
      <c r="PR7" s="98">
        <f t="shared" si="21"/>
        <v>4.0648026741992118E-12</v>
      </c>
      <c r="PS7" s="98">
        <f t="shared" si="21"/>
        <v>6.3897660425098477E-14</v>
      </c>
      <c r="PT7" s="98">
        <f t="shared" si="21"/>
        <v>8.7443634146742688E-26</v>
      </c>
    </row>
    <row r="8" spans="1:437" x14ac:dyDescent="0.2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17"/>
      <c r="AG8" s="17"/>
      <c r="AH8" s="17"/>
      <c r="IB8" s="99">
        <f>MAX(IB5:IB7)</f>
        <v>0</v>
      </c>
      <c r="IC8" s="99">
        <f t="shared" ref="IC8:KN8" si="22">MAX(IC5:IC7)</f>
        <v>6.9179867166338461E-3</v>
      </c>
      <c r="ID8" s="99">
        <f t="shared" si="22"/>
        <v>1.5420143017363906E-2</v>
      </c>
      <c r="IE8" s="99">
        <f t="shared" si="22"/>
        <v>2.4333474671453543E-2</v>
      </c>
      <c r="IF8" s="99">
        <f t="shared" si="22"/>
        <v>3.3332637789144803E-2</v>
      </c>
      <c r="IG8" s="99">
        <f t="shared" si="22"/>
        <v>4.2250605639072673E-2</v>
      </c>
      <c r="IH8" s="99">
        <f t="shared" si="22"/>
        <v>5.098625871726388E-2</v>
      </c>
      <c r="II8" s="99">
        <f t="shared" si="22"/>
        <v>5.9473400034368067E-2</v>
      </c>
      <c r="IJ8" s="99">
        <f t="shared" si="22"/>
        <v>6.7666953158362561E-2</v>
      </c>
      <c r="IK8" s="99">
        <f t="shared" si="22"/>
        <v>7.553573859520471E-2</v>
      </c>
      <c r="IL8" s="99">
        <f t="shared" si="22"/>
        <v>8.3058268084394413E-2</v>
      </c>
      <c r="IM8" s="99">
        <f t="shared" si="22"/>
        <v>9.0220101748847023E-2</v>
      </c>
      <c r="IN8" s="99">
        <f t="shared" si="22"/>
        <v>9.7012088919588166E-2</v>
      </c>
      <c r="IO8" s="99">
        <f t="shared" si="22"/>
        <v>0.1034291432661011</v>
      </c>
      <c r="IP8" s="99">
        <f t="shared" si="22"/>
        <v>0.10946935858985847</v>
      </c>
      <c r="IQ8" s="99">
        <f t="shared" si="22"/>
        <v>0.11513335138598614</v>
      </c>
      <c r="IR8" s="99">
        <f t="shared" si="22"/>
        <v>0.12042375985468451</v>
      </c>
      <c r="IS8" s="99">
        <f t="shared" si="22"/>
        <v>0.12534485415736904</v>
      </c>
      <c r="IT8" s="99">
        <f t="shared" si="22"/>
        <v>0.12990222784427777</v>
      </c>
      <c r="IU8" s="99">
        <f t="shared" si="22"/>
        <v>0.13410254984947534</v>
      </c>
      <c r="IV8" s="99">
        <f t="shared" si="22"/>
        <v>0.13795336257118368</v>
      </c>
      <c r="IW8" s="99">
        <f t="shared" si="22"/>
        <v>0.14146291562737021</v>
      </c>
      <c r="IX8" s="99">
        <f t="shared" si="22"/>
        <v>0.14464002765347461</v>
      </c>
      <c r="IY8" s="99">
        <f t="shared" si="22"/>
        <v>0.14749397044533263</v>
      </c>
      <c r="IZ8" s="99">
        <f t="shared" si="22"/>
        <v>0.15003437112728921</v>
      </c>
      <c r="JA8" s="99">
        <f t="shared" si="22"/>
        <v>0.15227112902227224</v>
      </c>
      <c r="JB8" s="99">
        <f t="shared" si="22"/>
        <v>0.15421434463387798</v>
      </c>
      <c r="JC8" s="99">
        <f t="shared" si="22"/>
        <v>0.15587425869787822</v>
      </c>
      <c r="JD8" s="99">
        <f t="shared" si="22"/>
        <v>0.1572611996746332</v>
      </c>
      <c r="JE8" s="99">
        <f t="shared" si="22"/>
        <v>0.15838553837097824</v>
      </c>
      <c r="JF8" s="99">
        <f t="shared" si="22"/>
        <v>0.15925764862571762</v>
      </c>
      <c r="JG8" s="99">
        <f t="shared" si="22"/>
        <v>0.15988787318501627</v>
      </c>
      <c r="JH8" s="99">
        <f t="shared" si="22"/>
        <v>0.16028649404580184</v>
      </c>
      <c r="JI8" s="99">
        <f t="shared" si="22"/>
        <v>0.16046370666631624</v>
      </c>
      <c r="JJ8" s="99">
        <f t="shared" si="22"/>
        <v>0.16042959754024291</v>
      </c>
      <c r="JK8" s="99">
        <f t="shared" si="22"/>
        <v>0.16019412470964861</v>
      </c>
      <c r="JL8" s="99">
        <f t="shared" si="22"/>
        <v>0.15976710085629103</v>
      </c>
      <c r="JM8" s="99">
        <f t="shared" si="22"/>
        <v>0.15915817866368789</v>
      </c>
      <c r="JN8" s="99">
        <f t="shared" si="22"/>
        <v>0.15837683818603693</v>
      </c>
      <c r="JO8" s="99">
        <f t="shared" si="22"/>
        <v>0.15743237599643051</v>
      </c>
      <c r="JP8" s="99">
        <f t="shared" si="22"/>
        <v>0.15633389591722446</v>
      </c>
      <c r="JQ8" s="99">
        <f t="shared" si="22"/>
        <v>0.15509030116100977</v>
      </c>
      <c r="JR8" s="99">
        <f t="shared" si="22"/>
        <v>0.15371028773227047</v>
      </c>
      <c r="JS8" s="99">
        <f t="shared" si="22"/>
        <v>0.15220233895819738</v>
      </c>
      <c r="JT8" s="99">
        <f t="shared" si="22"/>
        <v>0.15057472103281702</v>
      </c>
      <c r="JU8" s="99">
        <f t="shared" si="22"/>
        <v>0.14883547947205242</v>
      </c>
      <c r="JV8" s="99">
        <f t="shared" si="22"/>
        <v>0.14699243638891404</v>
      </c>
      <c r="JW8" s="99">
        <f t="shared" si="22"/>
        <v>0.14505318850803248</v>
      </c>
      <c r="JX8" s="99">
        <f t="shared" si="22"/>
        <v>0.14302510584743322</v>
      </c>
      <c r="JY8" s="99">
        <f t="shared" si="22"/>
        <v>0.14091533100301948</v>
      </c>
      <c r="JZ8" s="99">
        <f t="shared" si="22"/>
        <v>0.13873077897784125</v>
      </c>
      <c r="KA8" s="99">
        <f t="shared" si="22"/>
        <v>0.1364781375040266</v>
      </c>
      <c r="KB8" s="99">
        <f t="shared" si="22"/>
        <v>0.13416386781035125</v>
      </c>
      <c r="KC8" s="99">
        <f t="shared" si="22"/>
        <v>0.13179420579292275</v>
      </c>
      <c r="KD8" s="99">
        <f t="shared" si="22"/>
        <v>0.1293751635504366</v>
      </c>
      <c r="KE8" s="99">
        <f t="shared" si="22"/>
        <v>0.12691253124899879</v>
      </c>
      <c r="KF8" s="99">
        <f t="shared" si="22"/>
        <v>0.12441187928465074</v>
      </c>
      <c r="KG8" s="99">
        <f t="shared" si="22"/>
        <v>0.12187856071454288</v>
      </c>
      <c r="KH8" s="99">
        <f t="shared" si="22"/>
        <v>0.11931771393021123</v>
      </c>
      <c r="KI8" s="99">
        <f t="shared" si="22"/>
        <v>0.11673426554866334</v>
      </c>
      <c r="KJ8" s="99">
        <f t="shared" si="22"/>
        <v>0.11413293349900407</v>
      </c>
      <c r="KK8" s="99">
        <f t="shared" si="22"/>
        <v>0.11151823028415471</v>
      </c>
      <c r="KL8" s="99">
        <f t="shared" si="22"/>
        <v>0.10889446639886523</v>
      </c>
      <c r="KM8" s="99">
        <f t="shared" si="22"/>
        <v>0.10626575388670834</v>
      </c>
      <c r="KN8" s="99">
        <f t="shared" si="22"/>
        <v>0.10363601002009741</v>
      </c>
      <c r="KO8" s="99">
        <f t="shared" ref="KO8:MZ8" si="23">MAX(KO5:KO7)</f>
        <v>0.10100896108859383</v>
      </c>
      <c r="KP8" s="99">
        <f t="shared" si="23"/>
        <v>9.8388146281890645E-2</v>
      </c>
      <c r="KQ8" s="99">
        <f t="shared" si="23"/>
        <v>9.5776921654875571E-2</v>
      </c>
      <c r="KR8" s="99">
        <f t="shared" si="23"/>
        <v>9.3178464163109237E-2</v>
      </c>
      <c r="KS8" s="99">
        <f t="shared" si="23"/>
        <v>9.0595775757906227E-2</v>
      </c>
      <c r="KT8" s="99">
        <f t="shared" si="23"/>
        <v>8.8031687530989347E-2</v>
      </c>
      <c r="KU8" s="99">
        <f t="shared" si="23"/>
        <v>8.5488863899403592E-2</v>
      </c>
      <c r="KV8" s="99">
        <f t="shared" si="23"/>
        <v>8.2969806822039083E-2</v>
      </c>
      <c r="KW8" s="99">
        <f t="shared" si="23"/>
        <v>8.04768600397196E-2</v>
      </c>
      <c r="KX8" s="99">
        <f t="shared" si="23"/>
        <v>7.8012213331375799E-2</v>
      </c>
      <c r="KY8" s="99">
        <f t="shared" si="23"/>
        <v>7.5577906779341203E-2</v>
      </c>
      <c r="KZ8" s="99">
        <f t="shared" si="23"/>
        <v>7.317583503729054E-2</v>
      </c>
      <c r="LA8" s="99">
        <f t="shared" si="23"/>
        <v>7.0807751594784168E-2</v>
      </c>
      <c r="LB8" s="99">
        <f t="shared" si="23"/>
        <v>6.8475273032798947E-2</v>
      </c>
      <c r="LC8" s="99">
        <f t="shared" si="23"/>
        <v>6.6179883265006262E-2</v>
      </c>
      <c r="LD8" s="99">
        <f t="shared" si="23"/>
        <v>6.3922937759920403E-2</v>
      </c>
      <c r="LE8" s="99">
        <f t="shared" si="23"/>
        <v>6.1705667739371521E-2</v>
      </c>
      <c r="LF8" s="99">
        <f t="shared" si="23"/>
        <v>5.9529184349068703E-2</v>
      </c>
      <c r="LG8" s="99">
        <f t="shared" si="23"/>
        <v>5.7394482797311595E-2</v>
      </c>
      <c r="LH8" s="99">
        <f t="shared" si="23"/>
        <v>5.5302446458179125E-2</v>
      </c>
      <c r="LI8" s="99">
        <f t="shared" si="23"/>
        <v>5.3253850935780174E-2</v>
      </c>
      <c r="LJ8" s="99">
        <f t="shared" si="23"/>
        <v>5.1249368086389385E-2</v>
      </c>
      <c r="LK8" s="99">
        <f t="shared" si="23"/>
        <v>4.9289569995516799E-2</v>
      </c>
      <c r="LL8" s="99">
        <f t="shared" si="23"/>
        <v>4.7374932907168578E-2</v>
      </c>
      <c r="LM8" s="99">
        <f t="shared" si="23"/>
        <v>4.5505841102758217E-2</v>
      </c>
      <c r="LN8" s="99">
        <f t="shared" si="23"/>
        <v>4.3682590727310393E-2</v>
      </c>
      <c r="LO8" s="99">
        <f t="shared" si="23"/>
        <v>4.1905393560779353E-2</v>
      </c>
      <c r="LP8" s="99">
        <f t="shared" si="23"/>
        <v>4.0174380732467672E-2</v>
      </c>
      <c r="LQ8" s="99">
        <f t="shared" si="23"/>
        <v>3.8489606376689155E-2</v>
      </c>
      <c r="LR8" s="99">
        <f t="shared" si="23"/>
        <v>3.6851051227968654E-2</v>
      </c>
      <c r="LS8" s="99">
        <f t="shared" si="23"/>
        <v>3.5258626154211319E-2</v>
      </c>
      <c r="LT8" s="99">
        <f t="shared" si="23"/>
        <v>3.3712175626406805E-2</v>
      </c>
      <c r="LU8" s="99">
        <f t="shared" si="23"/>
        <v>3.2211481123562237E-2</v>
      </c>
      <c r="LV8" s="99">
        <f t="shared" si="23"/>
        <v>3.0756264471674299E-2</v>
      </c>
      <c r="LW8" s="99">
        <f t="shared" si="23"/>
        <v>2.9346191115667743E-2</v>
      </c>
      <c r="LX8" s="99">
        <f t="shared" si="23"/>
        <v>2.7980873323334345E-2</v>
      </c>
      <c r="LY8" s="99">
        <f t="shared" si="23"/>
        <v>2.6659873320409078E-2</v>
      </c>
      <c r="LZ8" s="99">
        <f t="shared" si="23"/>
        <v>2.538270635601933E-2</v>
      </c>
      <c r="MA8" s="99">
        <f t="shared" si="23"/>
        <v>2.4148843697835928E-2</v>
      </c>
      <c r="MB8" s="99">
        <f t="shared" si="23"/>
        <v>2.2957715556343499E-2</v>
      </c>
      <c r="MC8" s="99">
        <f t="shared" si="23"/>
        <v>2.1808713937733811E-2</v>
      </c>
      <c r="MD8" s="99">
        <f t="shared" si="23"/>
        <v>2.0701195425006005E-2</v>
      </c>
      <c r="ME8" s="99">
        <f t="shared" si="23"/>
        <v>1.9634483886935936E-2</v>
      </c>
      <c r="MF8" s="99">
        <f t="shared" si="23"/>
        <v>1.8607873114651025E-2</v>
      </c>
      <c r="MG8" s="99">
        <f t="shared" si="23"/>
        <v>1.7620629385618088E-2</v>
      </c>
      <c r="MH8" s="99">
        <f t="shared" si="23"/>
        <v>1.6671993954920198E-2</v>
      </c>
      <c r="MI8" s="99">
        <f t="shared" si="23"/>
        <v>1.5761185473763418E-2</v>
      </c>
      <c r="MJ8" s="99">
        <f t="shared" si="23"/>
        <v>1.4887402335217398E-2</v>
      </c>
      <c r="MK8" s="99">
        <f t="shared" si="23"/>
        <v>1.4049824947253875E-2</v>
      </c>
      <c r="ML8" s="99">
        <f t="shared" si="23"/>
        <v>1.3247617933205011E-2</v>
      </c>
      <c r="MM8" s="99">
        <f t="shared" si="23"/>
        <v>1.2479932259819054E-2</v>
      </c>
      <c r="MN8" s="99">
        <f t="shared" si="23"/>
        <v>1.1745907293144245E-2</v>
      </c>
      <c r="MO8" s="99">
        <f t="shared" si="23"/>
        <v>1.1044672782523244E-2</v>
      </c>
      <c r="MP8" s="99">
        <f t="shared" si="23"/>
        <v>1.037535077303043E-2</v>
      </c>
      <c r="MQ8" s="99">
        <f t="shared" si="23"/>
        <v>9.7370574467312582E-3</v>
      </c>
      <c r="MR8" s="99">
        <f t="shared" si="23"/>
        <v>9.1289048931897879E-3</v>
      </c>
      <c r="MS8" s="99">
        <f t="shared" si="23"/>
        <v>8.5500028096944757E-3</v>
      </c>
      <c r="MT8" s="99">
        <f t="shared" si="23"/>
        <v>7.9994601317149808E-3</v>
      </c>
      <c r="MU8" s="99">
        <f t="shared" si="23"/>
        <v>7.4763865941446048E-3</v>
      </c>
      <c r="MV8" s="99">
        <f t="shared" si="23"/>
        <v>6.979894223922767E-3</v>
      </c>
      <c r="MW8" s="99">
        <f t="shared" si="23"/>
        <v>6.5090987646702937E-3</v>
      </c>
      <c r="MX8" s="99">
        <f t="shared" si="23"/>
        <v>6.0631210340082332E-3</v>
      </c>
      <c r="MY8" s="99">
        <f t="shared" si="23"/>
        <v>5.6410882142666771E-3</v>
      </c>
      <c r="MZ8" s="99">
        <f t="shared" si="23"/>
        <v>5.2421350773252454E-3</v>
      </c>
      <c r="NA8" s="99">
        <f t="shared" ref="NA8:PL8" si="24">MAX(NA5:NA7)</f>
        <v>4.8654051443608954E-3</v>
      </c>
      <c r="NB8" s="99">
        <f t="shared" si="24"/>
        <v>4.5100517813115555E-3</v>
      </c>
      <c r="NC8" s="99">
        <f t="shared" si="24"/>
        <v>4.1752392308958431E-3</v>
      </c>
      <c r="ND8" s="99">
        <f t="shared" si="24"/>
        <v>3.8601435820604137E-3</v>
      </c>
      <c r="NE8" s="99">
        <f t="shared" si="24"/>
        <v>3.5639536777561857E-3</v>
      </c>
      <c r="NF8" s="99">
        <f t="shared" si="24"/>
        <v>3.2858719619739082E-3</v>
      </c>
      <c r="NG8" s="99">
        <f t="shared" si="24"/>
        <v>3.0251152669979915E-3</v>
      </c>
      <c r="NH8" s="99">
        <f t="shared" si="24"/>
        <v>2.7809155418650074E-3</v>
      </c>
      <c r="NI8" s="99">
        <f t="shared" si="24"/>
        <v>2.5525205230398466E-3</v>
      </c>
      <c r="NJ8" s="99">
        <f t="shared" si="24"/>
        <v>2.3391943483487298E-3</v>
      </c>
      <c r="NK8" s="99">
        <f t="shared" si="24"/>
        <v>2.1402181152335967E-3</v>
      </c>
      <c r="NL8" s="99">
        <f t="shared" si="24"/>
        <v>1.9548903844168429E-3</v>
      </c>
      <c r="NM8" s="99">
        <f t="shared" si="24"/>
        <v>1.7825276300896488E-3</v>
      </c>
      <c r="NN8" s="99">
        <f t="shared" si="24"/>
        <v>1.6224646377602282E-3</v>
      </c>
      <c r="NO8" s="99">
        <f t="shared" si="24"/>
        <v>1.4740548509213833E-3</v>
      </c>
      <c r="NP8" s="99">
        <f t="shared" si="24"/>
        <v>1.3366706677187768E-3</v>
      </c>
      <c r="NQ8" s="99">
        <f t="shared" si="24"/>
        <v>1.2097036888230187E-3</v>
      </c>
      <c r="NR8" s="99">
        <f t="shared" si="24"/>
        <v>1.0925649177298536E-3</v>
      </c>
      <c r="NS8" s="99">
        <f t="shared" si="24"/>
        <v>9.8468491473330884E-4</v>
      </c>
      <c r="NT8" s="99">
        <f t="shared" si="24"/>
        <v>8.8551390583679803E-4</v>
      </c>
      <c r="NU8" s="99">
        <f t="shared" si="24"/>
        <v>7.9452184788682549E-4</v>
      </c>
      <c r="NV8" s="99">
        <f t="shared" si="24"/>
        <v>7.1119845123312965E-4</v>
      </c>
      <c r="NW8" s="99">
        <f t="shared" si="24"/>
        <v>6.3505316123791918E-4</v>
      </c>
      <c r="NX8" s="99">
        <f t="shared" si="24"/>
        <v>5.6561509997512746E-4</v>
      </c>
      <c r="NY8" s="99">
        <f t="shared" si="24"/>
        <v>5.0243296947859726E-4</v>
      </c>
      <c r="NZ8" s="99">
        <f t="shared" si="24"/>
        <v>4.4507491791559521E-4</v>
      </c>
      <c r="OA8" s="99">
        <f t="shared" si="24"/>
        <v>3.9312837007930831E-4</v>
      </c>
      <c r="OB8" s="99">
        <f t="shared" si="24"/>
        <v>3.4619982361066979E-4</v>
      </c>
      <c r="OC8" s="99">
        <f t="shared" si="24"/>
        <v>3.0391461237637207E-4</v>
      </c>
      <c r="OD8" s="99">
        <f t="shared" si="24"/>
        <v>2.65916638446009E-4</v>
      </c>
      <c r="OE8" s="99">
        <f t="shared" si="24"/>
        <v>2.3186807412707E-4</v>
      </c>
      <c r="OF8" s="99">
        <f t="shared" si="24"/>
        <v>2.0144903553194374E-4</v>
      </c>
      <c r="OG8" s="99">
        <f t="shared" si="24"/>
        <v>1.7435722916626088E-4</v>
      </c>
      <c r="OH8" s="99">
        <f t="shared" si="24"/>
        <v>1.5030757304274989E-4</v>
      </c>
      <c r="OI8" s="99">
        <f t="shared" si="24"/>
        <v>1.2903179383932567E-4</v>
      </c>
      <c r="OJ8" s="99">
        <f t="shared" si="24"/>
        <v>1.1027800163442738E-4</v>
      </c>
      <c r="OK8" s="99">
        <f t="shared" si="24"/>
        <v>9.3810243766637421E-5</v>
      </c>
      <c r="OL8" s="99">
        <f t="shared" si="24"/>
        <v>7.9408039379346541E-5</v>
      </c>
      <c r="OM8" s="99">
        <f t="shared" si="24"/>
        <v>6.6865896224744921E-5</v>
      </c>
      <c r="ON8" s="99">
        <f t="shared" si="24"/>
        <v>5.5992811314658015E-5</v>
      </c>
      <c r="OO8" s="99">
        <f t="shared" si="24"/>
        <v>4.6611757018768965E-5</v>
      </c>
      <c r="OP8" s="99">
        <f t="shared" si="24"/>
        <v>3.8559154223540142E-5</v>
      </c>
      <c r="OQ8" s="99">
        <f t="shared" si="24"/>
        <v>3.1684334177717477E-5</v>
      </c>
      <c r="OR8" s="99">
        <f t="shared" si="24"/>
        <v>2.584899066263098E-5</v>
      </c>
      <c r="OS8" s="99">
        <f t="shared" si="24"/>
        <v>2.0926624137640444E-5</v>
      </c>
      <c r="OT8" s="99">
        <f t="shared" si="24"/>
        <v>1.680197952300161E-5</v>
      </c>
      <c r="OU8" s="99">
        <f t="shared" si="24"/>
        <v>1.3370479294148624E-5</v>
      </c>
      <c r="OV8" s="99">
        <f t="shared" si="24"/>
        <v>1.0537653572928576E-5</v>
      </c>
      <c r="OW8" s="99">
        <f t="shared" si="24"/>
        <v>8.2185689126643164E-6</v>
      </c>
      <c r="OX8" s="99">
        <f t="shared" si="24"/>
        <v>6.337257485086633E-6</v>
      </c>
      <c r="OY8" s="99">
        <f t="shared" si="24"/>
        <v>4.8261483881638425E-6</v>
      </c>
      <c r="OZ8" s="99">
        <f t="shared" si="24"/>
        <v>3.6255028046675999E-6</v>
      </c>
      <c r="PA8" s="99">
        <f t="shared" si="24"/>
        <v>2.6828547519617848E-6</v>
      </c>
      <c r="PB8" s="99">
        <f t="shared" si="24"/>
        <v>1.9524591739821169E-6</v>
      </c>
      <c r="PC8" s="99">
        <f t="shared" si="24"/>
        <v>1.3947491366991405E-6</v>
      </c>
      <c r="PD8" s="99">
        <f t="shared" si="24"/>
        <v>9.7580389852550178E-7</v>
      </c>
      <c r="PE8" s="99">
        <f t="shared" si="24"/>
        <v>6.6682963714770799E-7</v>
      </c>
      <c r="PF8" s="99">
        <f t="shared" si="24"/>
        <v>4.4365462413476837E-7</v>
      </c>
      <c r="PG8" s="99">
        <f t="shared" si="24"/>
        <v>2.8624064840536977E-7</v>
      </c>
      <c r="PH8" s="99">
        <f t="shared" si="24"/>
        <v>1.7821249922615091E-7</v>
      </c>
      <c r="PI8" s="99">
        <f t="shared" si="24"/>
        <v>1.064073288682028E-7</v>
      </c>
      <c r="PJ8" s="99">
        <f t="shared" si="24"/>
        <v>6.0445724372188714E-8</v>
      </c>
      <c r="PK8" s="99">
        <f t="shared" si="24"/>
        <v>3.2326327066408987E-8</v>
      </c>
      <c r="PL8" s="99">
        <f t="shared" si="24"/>
        <v>1.6045847550803004E-8</v>
      </c>
      <c r="PM8" s="99">
        <f t="shared" ref="PM8:PT8" si="25">MAX(PM5:PM7)</f>
        <v>7.2463328059790188E-9</v>
      </c>
      <c r="PN8" s="99">
        <f t="shared" si="25"/>
        <v>2.8915509129452367E-9</v>
      </c>
      <c r="PO8" s="99">
        <f t="shared" si="25"/>
        <v>9.7436757925163728E-10</v>
      </c>
      <c r="PP8" s="99">
        <f t="shared" si="25"/>
        <v>2.5699726345203396E-10</v>
      </c>
      <c r="PQ8" s="99">
        <f t="shared" si="25"/>
        <v>4.6020174916968331E-11</v>
      </c>
      <c r="PR8" s="99">
        <f t="shared" si="25"/>
        <v>4.0648026741992118E-12</v>
      </c>
      <c r="PS8" s="99">
        <f t="shared" si="25"/>
        <v>6.3897660425098477E-14</v>
      </c>
      <c r="PT8" s="99">
        <f t="shared" si="25"/>
        <v>8.7443634146742688E-26</v>
      </c>
    </row>
    <row r="9" spans="1:437" ht="17.25" x14ac:dyDescent="0.3">
      <c r="A9" s="17"/>
      <c r="B9" s="17"/>
      <c r="C9" s="23" t="s">
        <v>59</v>
      </c>
      <c r="D9" s="70">
        <v>0.8</v>
      </c>
      <c r="E9" s="41" t="s">
        <v>63</v>
      </c>
      <c r="F9" s="96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17"/>
      <c r="AG9" s="17"/>
      <c r="AH9" s="17"/>
    </row>
    <row r="10" spans="1:437" ht="17.25" x14ac:dyDescent="0.3">
      <c r="A10" s="17"/>
      <c r="B10" s="17"/>
      <c r="C10" s="23" t="s">
        <v>60</v>
      </c>
      <c r="D10" s="117">
        <f>IF(AND($D$9&gt;0,$D$9&lt;1,NOT($P$4="")),IF($G$4="R",_xlfn.BETA.INV((1-$D$9)/2,$M$4,$N$4,$B$4,$D$4),_xlfn.BETA.INV((1-$D$9)/2,$N$4,$M$4,$B$4,$D$4)),"")</f>
        <v>2.5343230465078204</v>
      </c>
      <c r="E10" s="17"/>
      <c r="F10" s="36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17"/>
      <c r="AG10" s="17"/>
      <c r="AH10" s="17"/>
    </row>
    <row r="11" spans="1:437" ht="17.25" x14ac:dyDescent="0.3">
      <c r="A11" s="17"/>
      <c r="B11" s="17"/>
      <c r="C11" s="23" t="s">
        <v>68</v>
      </c>
      <c r="D11" s="117">
        <f>IF(AND($D$9&gt;0,$D$9&lt;1,NOT($P$4="")),IF($G$4="R",_xlfn.BETA.INV(($D$9+(1-$D$9)/2),$M$4,$N$4,$B$4,$D$4),_xlfn.BETA.INV(($D$9+(1-$D$9)/2),$N$4,$M$4,$B$4,$D$4)),"")</f>
        <v>9.083330763002726</v>
      </c>
      <c r="E11" s="17"/>
      <c r="F11" s="36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17"/>
      <c r="AG11" s="17"/>
      <c r="AH11" s="17"/>
    </row>
    <row r="12" spans="1:437" ht="17.25" x14ac:dyDescent="0.3">
      <c r="A12" s="17"/>
      <c r="B12" s="17"/>
      <c r="C12" s="23"/>
      <c r="D12" s="37"/>
      <c r="E12" s="17"/>
      <c r="F12" s="36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17"/>
      <c r="AG12" s="17"/>
      <c r="AH12" s="17"/>
    </row>
    <row r="13" spans="1:437" ht="17.25" x14ac:dyDescent="0.3">
      <c r="A13" s="17"/>
      <c r="B13" s="17"/>
      <c r="C13" s="42" t="s">
        <v>61</v>
      </c>
      <c r="D13" s="116">
        <v>2.5</v>
      </c>
      <c r="E13" s="17"/>
      <c r="F13" s="97" t="s">
        <v>631</v>
      </c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17"/>
      <c r="AG13" s="17"/>
      <c r="AH13" s="17"/>
    </row>
    <row r="14" spans="1:437" ht="17.25" x14ac:dyDescent="0.3">
      <c r="A14" s="17"/>
      <c r="B14" s="17"/>
      <c r="C14" s="42" t="s">
        <v>62</v>
      </c>
      <c r="D14" s="116">
        <v>9.1</v>
      </c>
      <c r="E14" s="17"/>
      <c r="F14" s="97" t="s">
        <v>632</v>
      </c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17"/>
      <c r="AG14" s="17"/>
      <c r="AH14" s="17"/>
    </row>
    <row r="15" spans="1:437" ht="17.25" x14ac:dyDescent="0.3">
      <c r="A15" s="17"/>
      <c r="B15" s="17"/>
      <c r="C15" s="42" t="s">
        <v>69</v>
      </c>
      <c r="D15" s="38">
        <f>IF(AND($D$13&gt;0,$D$14&gt;0,$D$13&lt;$D$14,NOT(P4="")),IF($G$4="R",_xlfn.BETA.DIST($D$14,$M$4,$N$4,TRUE,$B$4,$D$4),_xlfn.BETA.DIST($D$14,$N$4,$M$4,TRUE,$B$4,$D$4))-IF($G$4="R",_xlfn.BETA.DIST($D$13,$M$4,$N$4,TRUE,$B$4,$D$4),_xlfn.BETA.DIST($D$13,$N$4,$M$4,TRUE,$B$4,$D$4)),"")</f>
        <v>0.8050097874398483</v>
      </c>
      <c r="E15" s="17"/>
      <c r="F15" s="97" t="s">
        <v>633</v>
      </c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17"/>
      <c r="AG15" s="17"/>
      <c r="AH15" s="17"/>
    </row>
    <row r="16" spans="1:437" ht="17.25" x14ac:dyDescent="0.3">
      <c r="A16" s="17"/>
      <c r="B16" s="17"/>
      <c r="C16" s="42" t="s">
        <v>634</v>
      </c>
      <c r="D16" s="40">
        <f>IF(AND($D$13&gt;0,$D$14&gt;0,$D$13&lt;$D$14,NOT($P$4="")),IF($G$4="R",_xlfn.BETA.DIST($D$13,$M$4,$N$4,TRUE,$B$4,$D$4),_xlfn.BETA.DIST($D$13,$N$4,$M$4,TRUE,$B$4,$D$4)),"")</f>
        <v>9.5871999581233547E-2</v>
      </c>
      <c r="E16" s="17"/>
      <c r="F16" s="97" t="s">
        <v>635</v>
      </c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17"/>
      <c r="AG16" s="17"/>
      <c r="AH16" s="17"/>
    </row>
    <row r="17" spans="1:34" ht="17.25" x14ac:dyDescent="0.3">
      <c r="A17" s="17"/>
      <c r="B17" s="17"/>
      <c r="C17" s="42" t="s">
        <v>636</v>
      </c>
      <c r="D17" s="39">
        <f>IF(AND($D$13&gt;0,$D$14&gt;0,$D$13&lt;$D$14,NOT($P$4="")),1-IF($G$4="R",_xlfn.BETA.DIST($D$14,$M$4,$N$4,TRUE,$B$4,$D$4),_xlfn.BETA.DIST($D$14,$N$4,$M$4,TRUE,$B$4,$D$4)),"")</f>
        <v>9.9118212978918208E-2</v>
      </c>
      <c r="E17" s="17"/>
      <c r="F17" s="97" t="s">
        <v>637</v>
      </c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17"/>
      <c r="AG17" s="17"/>
      <c r="AH17" s="17"/>
    </row>
    <row r="18" spans="1:34" x14ac:dyDescent="0.2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17"/>
      <c r="AG18" s="17"/>
      <c r="AH18" s="17"/>
    </row>
    <row r="19" spans="1:34" x14ac:dyDescent="0.25">
      <c r="A19" s="31"/>
      <c r="B19" s="31" t="s">
        <v>675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17"/>
      <c r="AG19" s="17"/>
      <c r="AH19" s="17"/>
    </row>
    <row r="20" spans="1:34" x14ac:dyDescent="0.25">
      <c r="A20" s="31"/>
      <c r="B20" s="34" t="s">
        <v>672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17"/>
      <c r="AG20" s="17"/>
      <c r="AH20" s="17"/>
    </row>
    <row r="21" spans="1:34" x14ac:dyDescent="0.25">
      <c r="A21" s="31"/>
      <c r="B21" s="114" t="s">
        <v>673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17"/>
      <c r="AG21" s="17"/>
      <c r="AH21" s="17"/>
    </row>
    <row r="22" spans="1:34" x14ac:dyDescent="0.25">
      <c r="A22" s="31"/>
      <c r="B22" s="114" t="s">
        <v>674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17"/>
      <c r="AG22" s="17"/>
      <c r="AH22" s="17"/>
    </row>
    <row r="23" spans="1:34" x14ac:dyDescent="0.25">
      <c r="A23" s="31"/>
      <c r="B23" s="114" t="s">
        <v>676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17"/>
      <c r="AG23" s="17"/>
      <c r="AH23" s="17"/>
    </row>
    <row r="24" spans="1:34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17"/>
      <c r="AG24" s="17"/>
      <c r="AH24" s="17"/>
    </row>
    <row r="25" spans="1:34" x14ac:dyDescent="0.25">
      <c r="A25" s="31"/>
      <c r="B25" s="22" t="str">
        <f>CONCATENATE("Version ",'Change Log'!$B$3," – © 2015-",YEAR('Change Log'!$A$3),", William W. Davis, MSPM, PMP")</f>
        <v>Version 2.1.covid19.3a – © 2015-2020, William W. Davis, MSPM, PMP</v>
      </c>
      <c r="C25" s="31"/>
      <c r="D25" s="31"/>
      <c r="E25" s="22"/>
      <c r="F25" s="17"/>
      <c r="G25" s="17"/>
      <c r="H25" s="17"/>
      <c r="I25" s="17"/>
      <c r="J25" s="18"/>
      <c r="K25" s="17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17"/>
      <c r="AG25" s="17"/>
      <c r="AH25" s="17"/>
    </row>
    <row r="26" spans="1:34" x14ac:dyDescent="0.25">
      <c r="A26" s="31"/>
      <c r="B26" s="131" t="s">
        <v>92</v>
      </c>
      <c r="C26" s="131"/>
      <c r="D26" s="131"/>
      <c r="E26" s="131"/>
      <c r="F26" s="131"/>
      <c r="G26" s="131"/>
      <c r="H26" s="131"/>
      <c r="I26" s="131"/>
      <c r="J26" s="131"/>
      <c r="K26" s="1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17"/>
      <c r="AG26" s="17"/>
      <c r="AH26" s="17"/>
    </row>
    <row r="27" spans="1:34" x14ac:dyDescent="0.25">
      <c r="A27" s="31"/>
      <c r="B27" s="131" t="s">
        <v>91</v>
      </c>
      <c r="C27" s="131"/>
      <c r="D27" s="131"/>
      <c r="E27" s="131"/>
      <c r="F27" s="131"/>
      <c r="G27" s="131"/>
      <c r="H27" s="131"/>
      <c r="I27" s="131"/>
      <c r="J27" s="131"/>
      <c r="K27" s="1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17"/>
      <c r="AG27" s="17"/>
      <c r="AH27" s="17"/>
    </row>
    <row r="28" spans="1:34" x14ac:dyDescent="0.25">
      <c r="A28" s="31"/>
      <c r="B28" s="131" t="s">
        <v>80</v>
      </c>
      <c r="C28" s="131"/>
      <c r="D28" s="131"/>
      <c r="E28" s="131"/>
      <c r="F28" s="131"/>
      <c r="G28" s="131"/>
      <c r="H28" s="131"/>
      <c r="I28" s="131"/>
      <c r="J28" s="131"/>
      <c r="K28" s="1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17"/>
      <c r="AG28" s="17"/>
      <c r="AH28" s="17"/>
    </row>
    <row r="29" spans="1:34" x14ac:dyDescent="0.25">
      <c r="A29" s="31"/>
      <c r="B29" s="131" t="s">
        <v>103</v>
      </c>
      <c r="C29" s="131"/>
      <c r="D29" s="131"/>
      <c r="E29" s="131"/>
      <c r="F29" s="131"/>
      <c r="G29" s="131"/>
      <c r="H29" s="131"/>
      <c r="I29" s="131"/>
      <c r="J29" s="131"/>
      <c r="K29" s="1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17"/>
      <c r="AG29" s="17"/>
      <c r="AH29" s="17"/>
    </row>
    <row r="30" spans="1:34" x14ac:dyDescent="0.25">
      <c r="A30" s="31"/>
      <c r="B30" s="131" t="s">
        <v>81</v>
      </c>
      <c r="C30" s="131"/>
      <c r="D30" s="131"/>
      <c r="E30" s="131"/>
      <c r="F30" s="131"/>
      <c r="G30" s="131"/>
      <c r="H30" s="131"/>
      <c r="I30" s="131"/>
      <c r="J30" s="131"/>
      <c r="K30" s="1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17"/>
      <c r="AG30" s="17"/>
      <c r="AH30" s="17"/>
    </row>
    <row r="31" spans="1:34" x14ac:dyDescent="0.25">
      <c r="A31" s="31"/>
      <c r="B31" s="78" t="s">
        <v>104</v>
      </c>
      <c r="C31" s="74"/>
      <c r="D31" s="74"/>
      <c r="E31" s="74"/>
      <c r="F31" s="74"/>
      <c r="G31" s="74"/>
      <c r="H31" s="74"/>
      <c r="I31" s="74"/>
      <c r="J31" s="74"/>
      <c r="K31" s="74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17"/>
      <c r="AG31" s="17"/>
      <c r="AH31" s="17"/>
    </row>
    <row r="32" spans="1:34" x14ac:dyDescent="0.25">
      <c r="A32" s="31"/>
      <c r="B32" s="78" t="s">
        <v>78</v>
      </c>
      <c r="C32" s="17"/>
      <c r="D32" s="17"/>
      <c r="E32" s="17"/>
      <c r="F32" s="17"/>
      <c r="G32" s="18"/>
      <c r="H32" s="17"/>
      <c r="I32" s="17"/>
      <c r="J32" s="17"/>
      <c r="K32" s="17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17"/>
      <c r="AG32" s="17"/>
      <c r="AH32" s="17"/>
    </row>
    <row r="33" spans="1:34" x14ac:dyDescent="0.25">
      <c r="A33" s="31"/>
      <c r="B33" s="78" t="s">
        <v>105</v>
      </c>
      <c r="C33" s="17"/>
      <c r="D33" s="17"/>
      <c r="E33" s="17"/>
      <c r="F33" s="17"/>
      <c r="G33" s="18"/>
      <c r="H33" s="17"/>
      <c r="I33" s="17"/>
      <c r="J33" s="17"/>
      <c r="K33" s="17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17"/>
      <c r="AG33" s="17"/>
      <c r="AH33" s="17"/>
    </row>
    <row r="34" spans="1:34" x14ac:dyDescent="0.25">
      <c r="A34" s="31"/>
      <c r="B34" s="78" t="s">
        <v>106</v>
      </c>
      <c r="C34" s="17"/>
      <c r="D34" s="17"/>
      <c r="E34" s="17"/>
      <c r="F34" s="17"/>
      <c r="G34" s="18"/>
      <c r="H34" s="17"/>
      <c r="I34" s="17"/>
      <c r="J34" s="17"/>
      <c r="K34" s="17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17"/>
      <c r="AG34" s="17"/>
      <c r="AH34" s="17"/>
    </row>
    <row r="35" spans="1:34" x14ac:dyDescent="0.25">
      <c r="A35" s="31"/>
      <c r="B35" s="78" t="s">
        <v>638</v>
      </c>
      <c r="C35" s="17"/>
      <c r="D35" s="17"/>
      <c r="E35" s="17"/>
      <c r="F35" s="17"/>
      <c r="G35" s="18"/>
      <c r="H35" s="17"/>
      <c r="I35" s="17"/>
      <c r="J35" s="17"/>
      <c r="K35" s="17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17"/>
      <c r="AG35" s="17"/>
      <c r="AH35" s="17"/>
    </row>
    <row r="36" spans="1:34" x14ac:dyDescent="0.25">
      <c r="A36" s="31"/>
      <c r="B36" s="78" t="s">
        <v>639</v>
      </c>
      <c r="C36" s="17"/>
      <c r="D36" s="17"/>
      <c r="E36" s="17"/>
      <c r="F36" s="17"/>
      <c r="G36" s="18"/>
      <c r="H36" s="17"/>
      <c r="I36" s="17"/>
      <c r="J36" s="17"/>
      <c r="K36" s="17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17"/>
      <c r="AG36" s="17"/>
      <c r="AH36" s="17"/>
    </row>
    <row r="37" spans="1:34" x14ac:dyDescent="0.25">
      <c r="A37" s="31"/>
      <c r="B37" s="78"/>
      <c r="C37" s="17"/>
      <c r="D37" s="17"/>
      <c r="E37" s="17"/>
      <c r="F37" s="17"/>
      <c r="G37" s="18"/>
      <c r="H37" s="17"/>
      <c r="I37" s="17"/>
      <c r="J37" s="17"/>
      <c r="K37" s="17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17"/>
      <c r="AG37" s="17"/>
      <c r="AH37" s="17"/>
    </row>
    <row r="38" spans="1:34" x14ac:dyDescent="0.25">
      <c r="A38" s="31"/>
      <c r="B38" s="78" t="s">
        <v>640</v>
      </c>
      <c r="C38" s="17"/>
      <c r="D38" s="17"/>
      <c r="E38" s="17"/>
      <c r="F38" s="17"/>
      <c r="G38" s="18"/>
      <c r="H38" s="17"/>
      <c r="I38" s="17"/>
      <c r="J38" s="17"/>
      <c r="K38" s="17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17"/>
      <c r="AG38" s="17"/>
      <c r="AH38" s="17"/>
    </row>
    <row r="39" spans="1:34" x14ac:dyDescent="0.25">
      <c r="A39" s="31"/>
      <c r="B39" s="78" t="s">
        <v>77</v>
      </c>
      <c r="C39" s="17"/>
      <c r="D39" s="17"/>
      <c r="E39" s="17"/>
      <c r="F39" s="17"/>
      <c r="G39" s="18"/>
      <c r="H39" s="17"/>
      <c r="I39" s="17"/>
      <c r="J39" s="17"/>
      <c r="K39" s="17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17"/>
      <c r="AG39" s="17"/>
      <c r="AH39" s="17"/>
    </row>
    <row r="40" spans="1:34" x14ac:dyDescent="0.25">
      <c r="B40" s="130" t="s">
        <v>642</v>
      </c>
      <c r="C40" s="130"/>
      <c r="D40" s="130"/>
      <c r="E40" s="130"/>
      <c r="F40" s="130"/>
      <c r="G40" s="130"/>
      <c r="H40" s="130"/>
    </row>
  </sheetData>
  <mergeCells count="11">
    <mergeCell ref="T1:AE1"/>
    <mergeCell ref="T2:AE2"/>
    <mergeCell ref="R2:R3"/>
    <mergeCell ref="S2:S3"/>
    <mergeCell ref="R1:S1"/>
    <mergeCell ref="B40:H40"/>
    <mergeCell ref="B30:K30"/>
    <mergeCell ref="B26:K26"/>
    <mergeCell ref="B27:K27"/>
    <mergeCell ref="B28:K28"/>
    <mergeCell ref="B29:K29"/>
  </mergeCells>
  <conditionalFormatting sqref="E4">
    <cfRule type="iconSet" priority="6">
      <iconSet iconSet="3Symbols2" showValue="0">
        <cfvo type="percent" val="0"/>
        <cfvo type="num" val="0"/>
        <cfvo type="num" val="1"/>
      </iconSet>
    </cfRule>
  </conditionalFormatting>
  <conditionalFormatting sqref="T4:AE4">
    <cfRule type="colorScale" priority="4">
      <colorScale>
        <cfvo type="min"/>
        <cfvo type="max"/>
        <color theme="9" tint="0.79998168889431442"/>
        <color theme="9" tint="-0.249977111117893"/>
      </colorScale>
    </cfRule>
  </conditionalFormatting>
  <hyperlinks>
    <hyperlink ref="B28:K28" r:id="rId1" display="Watch Statistical PERT videos on YouTube " xr:uid="{80785219-61CA-4CB3-BC8A-4AFA3A38BCF1}"/>
    <hyperlink ref="B29" r:id="rId2" display="Follow Statistical PERT on Twitter to learn when new updates are released" xr:uid="{1769132D-5D97-4E30-AE2C-20E120176CE7}"/>
    <hyperlink ref="B28" r:id="rId3" xr:uid="{E4CA1D0F-9630-4C19-8895-23CF065FDDB7}"/>
    <hyperlink ref="B27" r:id="rId4" display="Take a Pluralsight course on Statistical PERT" xr:uid="{78307D22-C7D1-40F1-8CB8-0AC90887A740}"/>
    <hyperlink ref="B26" r:id="rId5" display="Download more FREE Statistical PERT templates at https://www.statisticalpert.com" xr:uid="{3F7DA1D2-0548-47CB-81E7-FB835C4FE6DA}"/>
    <hyperlink ref="B30:K30" r:id="rId6" display="Follow Statistical PERT on Twitter to learn when new updates are released" xr:uid="{053DEA50-82DE-4239-B31B-A7D2D3085F70}"/>
    <hyperlink ref="B29:K29" r:id="rId7" display="Connect with or follow William W. Davis on LinkedIn" xr:uid="{F434E8DC-3547-4C55-9190-7FFFA3259300}"/>
    <hyperlink ref="B27:K27" r:id="rId8" display="Watch a Pluralsight course on Statistical PERT® Normal Edition" xr:uid="{BF824BD1-503C-4DEF-A8A4-F78AA6E14DBA}"/>
    <hyperlink ref="B40" r:id="rId9" xr:uid="{04431499-DC72-4FD9-A4C5-9496F72DB32E}"/>
    <hyperlink ref="B20" r:id="rId10" xr:uid="{D4B4AB42-AFD5-4301-95A6-19F0CCA7FD97}"/>
    <hyperlink ref="B21" r:id="rId11" xr:uid="{B89113ED-DD5F-4C34-9480-74AEEAD77C6C}"/>
    <hyperlink ref="B22" r:id="rId12" xr:uid="{21D24476-E20C-4475-BAA5-0B8090ECD80B}"/>
    <hyperlink ref="B23" r:id="rId13" xr:uid="{612EAA3B-2F17-4B48-852E-67E9F63F332D}"/>
  </hyperlinks>
  <pageMargins left="0.7" right="0.7" top="0.75" bottom="0.75" header="0.3" footer="0.3"/>
  <pageSetup orientation="portrait" r:id="rId14"/>
  <drawing r:id="rId15"/>
  <legacyDrawing r:id="rId16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CDE0BC15-F2F8-4770-89AF-75EF76E9D786}">
            <xm:f>IF($B$49=VLookups!$A$35,TRUE,FALSE)</xm:f>
            <x14:dxf>
              <numFmt numFmtId="167" formatCode="&quot;$&quot;#,##0"/>
            </x14:dxf>
          </x14:cfRule>
          <xm:sqref>T4:AE4</xm:sqref>
        </x14:conditionalFormatting>
        <x14:conditionalFormatting xmlns:xm="http://schemas.microsoft.com/office/excel/2006/main">
          <x14:cfRule type="expression" priority="1" id="{2AEE6CA2-CF3B-4FE9-8A98-F948344996A8}">
            <xm:f>IF($B$44=VLookups!$A$35,TRUE,FALSE)</xm:f>
            <x14:dxf>
              <numFmt numFmtId="167" formatCode="&quot;$&quot;#,##0"/>
            </x14:dxf>
          </x14:cfRule>
          <xm:sqref>D10:D14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Confidence!$A$3:$A$12</xm:f>
          </x14:formula1>
          <xm:sqref>K4</xm:sqref>
        </x14:dataValidation>
        <x14:dataValidation type="list" allowBlank="1" showInputMessage="1" showErrorMessage="1" xr:uid="{00000000-0002-0000-0500-000001000000}">
          <x14:formula1>
            <xm:f>VLookups!$A$30:$A$31</xm:f>
          </x14:formula1>
          <xm:sqref>R1:S1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D1D2E-BF77-4333-8174-75B898A892FC}">
  <dimension ref="A1:Q43"/>
  <sheetViews>
    <sheetView showGridLines="0" zoomScale="110" zoomScaleNormal="110" workbookViewId="0">
      <selection activeCell="F4" sqref="F4"/>
    </sheetView>
  </sheetViews>
  <sheetFormatPr defaultRowHeight="15" x14ac:dyDescent="0.25"/>
  <cols>
    <col min="6" max="6" width="11.140625" bestFit="1" customWidth="1"/>
  </cols>
  <sheetData>
    <row r="1" spans="1:17" ht="18.75" x14ac:dyDescent="0.25">
      <c r="A1" s="30"/>
      <c r="B1" s="68" t="s">
        <v>688</v>
      </c>
      <c r="C1" s="17"/>
      <c r="D1" s="17"/>
      <c r="E1" s="17"/>
      <c r="F1" s="17"/>
      <c r="G1" s="18"/>
      <c r="H1" s="17"/>
      <c r="I1" s="17"/>
      <c r="J1" s="17"/>
      <c r="K1" s="18"/>
      <c r="L1" s="17"/>
      <c r="M1" s="17"/>
      <c r="N1" s="17"/>
      <c r="O1" s="17"/>
      <c r="P1" s="17"/>
    </row>
    <row r="4" spans="1:17" x14ac:dyDescent="0.25">
      <c r="A4" s="126"/>
      <c r="B4" s="126"/>
      <c r="C4" s="126"/>
      <c r="D4" s="126"/>
      <c r="E4" s="127" t="s">
        <v>693</v>
      </c>
      <c r="F4" s="123">
        <v>900</v>
      </c>
    </row>
    <row r="6" spans="1:17" x14ac:dyDescent="0.25">
      <c r="A6" s="126"/>
      <c r="B6" s="126"/>
      <c r="C6" s="126"/>
      <c r="D6" s="126"/>
      <c r="E6" s="127" t="s">
        <v>694</v>
      </c>
    </row>
    <row r="7" spans="1:17" x14ac:dyDescent="0.25">
      <c r="A7" s="126"/>
      <c r="B7" s="126"/>
      <c r="C7" s="126"/>
      <c r="D7" s="126"/>
      <c r="E7" s="127" t="s">
        <v>697</v>
      </c>
      <c r="F7" s="125">
        <f>ROUND(Q9,0)</f>
        <v>0</v>
      </c>
    </row>
    <row r="8" spans="1:17" x14ac:dyDescent="0.25">
      <c r="P8" s="122" t="s">
        <v>691</v>
      </c>
      <c r="Q8" s="124">
        <v>2E-3</v>
      </c>
    </row>
    <row r="9" spans="1:17" x14ac:dyDescent="0.25">
      <c r="J9" s="122" t="s">
        <v>684</v>
      </c>
      <c r="K9" s="111">
        <v>0.2</v>
      </c>
      <c r="P9" s="122" t="s">
        <v>695</v>
      </c>
      <c r="Q9" s="120">
        <f>Q8*K10</f>
        <v>7.2000000000000008E-2</v>
      </c>
    </row>
    <row r="10" spans="1:17" x14ac:dyDescent="0.25">
      <c r="K10" s="120">
        <f>ROUND(F12*K9,0)</f>
        <v>36</v>
      </c>
    </row>
    <row r="11" spans="1:17" x14ac:dyDescent="0.25">
      <c r="E11" s="122" t="s">
        <v>686</v>
      </c>
      <c r="F11" s="111">
        <v>0.2</v>
      </c>
    </row>
    <row r="12" spans="1:17" x14ac:dyDescent="0.25">
      <c r="F12" s="120">
        <f>ROUND(B15*F11,0)</f>
        <v>180</v>
      </c>
      <c r="P12" s="119" t="s">
        <v>692</v>
      </c>
      <c r="Q12" s="129">
        <f>1-Q8</f>
        <v>0.998</v>
      </c>
    </row>
    <row r="13" spans="1:17" x14ac:dyDescent="0.25">
      <c r="J13" s="119" t="s">
        <v>683</v>
      </c>
      <c r="K13" s="128">
        <f>1-K9</f>
        <v>0.8</v>
      </c>
      <c r="P13" s="119" t="s">
        <v>696</v>
      </c>
      <c r="Q13" s="120">
        <f>Q12*K10</f>
        <v>35.927999999999997</v>
      </c>
    </row>
    <row r="14" spans="1:17" x14ac:dyDescent="0.25">
      <c r="B14" s="121" t="s">
        <v>685</v>
      </c>
      <c r="K14" s="120">
        <f>ROUND(F12*K13,0)</f>
        <v>144</v>
      </c>
    </row>
    <row r="15" spans="1:17" x14ac:dyDescent="0.25">
      <c r="B15" s="120">
        <f>F4</f>
        <v>900</v>
      </c>
    </row>
    <row r="17" spans="1:11" x14ac:dyDescent="0.25">
      <c r="E17" s="119" t="s">
        <v>687</v>
      </c>
      <c r="F17" s="128">
        <f>1-F11</f>
        <v>0.8</v>
      </c>
    </row>
    <row r="18" spans="1:11" x14ac:dyDescent="0.25">
      <c r="F18" s="120">
        <f>ROUND(B15*F17,0)</f>
        <v>720</v>
      </c>
    </row>
    <row r="21" spans="1:11" x14ac:dyDescent="0.25">
      <c r="A21" s="31"/>
      <c r="B21" s="114"/>
      <c r="C21" s="31"/>
      <c r="D21" s="31"/>
      <c r="E21" s="31"/>
      <c r="F21" s="31"/>
      <c r="G21" s="31"/>
      <c r="H21" s="31"/>
      <c r="I21" s="31"/>
      <c r="J21" s="31"/>
      <c r="K21" s="31"/>
    </row>
    <row r="22" spans="1:11" x14ac:dyDescent="0.25">
      <c r="A22" s="31"/>
      <c r="B22" s="31" t="s">
        <v>675</v>
      </c>
      <c r="C22" s="31"/>
      <c r="D22" s="31"/>
      <c r="E22" s="31"/>
      <c r="F22" s="31"/>
      <c r="G22" s="31"/>
      <c r="H22" s="31"/>
      <c r="I22" s="31"/>
      <c r="J22" s="31"/>
      <c r="K22" s="31"/>
    </row>
    <row r="23" spans="1:11" x14ac:dyDescent="0.25">
      <c r="A23" s="31"/>
      <c r="B23" s="34" t="s">
        <v>672</v>
      </c>
      <c r="C23" s="31"/>
      <c r="D23" s="31"/>
      <c r="E23" s="31"/>
      <c r="F23" s="31"/>
      <c r="G23" s="31"/>
      <c r="H23" s="31"/>
      <c r="I23" s="31"/>
      <c r="J23" s="31"/>
      <c r="K23" s="31"/>
    </row>
    <row r="24" spans="1:11" x14ac:dyDescent="0.25">
      <c r="A24" s="31"/>
      <c r="B24" s="114" t="s">
        <v>673</v>
      </c>
      <c r="C24" s="31"/>
      <c r="D24" s="31"/>
      <c r="E24" s="31"/>
      <c r="F24" s="31"/>
      <c r="G24" s="31"/>
      <c r="H24" s="31"/>
      <c r="I24" s="31"/>
      <c r="J24" s="31"/>
      <c r="K24" s="31"/>
    </row>
    <row r="25" spans="1:11" x14ac:dyDescent="0.25">
      <c r="A25" s="31"/>
      <c r="B25" s="114" t="s">
        <v>674</v>
      </c>
      <c r="C25" s="31"/>
      <c r="D25" s="31"/>
      <c r="E25" s="31"/>
      <c r="F25" s="31"/>
      <c r="G25" s="31"/>
      <c r="H25" s="31"/>
      <c r="I25" s="31"/>
      <c r="J25" s="31"/>
      <c r="K25" s="31"/>
    </row>
    <row r="26" spans="1:11" x14ac:dyDescent="0.25">
      <c r="A26" s="31"/>
      <c r="B26" s="114" t="s">
        <v>676</v>
      </c>
      <c r="C26" s="31"/>
      <c r="D26" s="31"/>
      <c r="E26" s="31"/>
      <c r="F26" s="31"/>
      <c r="G26" s="31"/>
      <c r="H26" s="31"/>
      <c r="I26" s="31"/>
      <c r="J26" s="31"/>
      <c r="K26" s="31"/>
    </row>
    <row r="27" spans="1:11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</row>
    <row r="28" spans="1:11" x14ac:dyDescent="0.25">
      <c r="A28" s="31"/>
      <c r="B28" s="22" t="str">
        <f>CONCATENATE("Version ",'Change Log'!$B$3," – © 2015-",YEAR('Change Log'!$A$3),", William W. Davis, MSPM, PMP")</f>
        <v>Version 2.1.covid19.3a – © 2015-2020, William W. Davis, MSPM, PMP</v>
      </c>
      <c r="C28" s="31"/>
      <c r="D28" s="31"/>
      <c r="E28" s="22"/>
      <c r="F28" s="17"/>
      <c r="G28" s="17"/>
      <c r="H28" s="17"/>
      <c r="I28" s="17"/>
      <c r="J28" s="18"/>
      <c r="K28" s="17"/>
    </row>
    <row r="29" spans="1:11" x14ac:dyDescent="0.25">
      <c r="A29" s="31"/>
      <c r="B29" s="131" t="s">
        <v>92</v>
      </c>
      <c r="C29" s="131"/>
      <c r="D29" s="131"/>
      <c r="E29" s="131"/>
      <c r="F29" s="131"/>
      <c r="G29" s="131"/>
      <c r="H29" s="131"/>
      <c r="I29" s="131"/>
      <c r="J29" s="131"/>
      <c r="K29" s="131"/>
    </row>
    <row r="30" spans="1:11" x14ac:dyDescent="0.25">
      <c r="A30" s="31"/>
      <c r="B30" s="131" t="s">
        <v>91</v>
      </c>
      <c r="C30" s="131"/>
      <c r="D30" s="131"/>
      <c r="E30" s="131"/>
      <c r="F30" s="131"/>
      <c r="G30" s="131"/>
      <c r="H30" s="131"/>
      <c r="I30" s="131"/>
      <c r="J30" s="131"/>
      <c r="K30" s="131"/>
    </row>
    <row r="31" spans="1:11" x14ac:dyDescent="0.25">
      <c r="A31" s="31"/>
      <c r="B31" s="131" t="s">
        <v>80</v>
      </c>
      <c r="C31" s="131"/>
      <c r="D31" s="131"/>
      <c r="E31" s="131"/>
      <c r="F31" s="131"/>
      <c r="G31" s="131"/>
      <c r="H31" s="131"/>
      <c r="I31" s="131"/>
      <c r="J31" s="131"/>
      <c r="K31" s="131"/>
    </row>
    <row r="32" spans="1:11" x14ac:dyDescent="0.25">
      <c r="A32" s="31"/>
      <c r="B32" s="131" t="s">
        <v>103</v>
      </c>
      <c r="C32" s="131"/>
      <c r="D32" s="131"/>
      <c r="E32" s="131"/>
      <c r="F32" s="131"/>
      <c r="G32" s="131"/>
      <c r="H32" s="131"/>
      <c r="I32" s="131"/>
      <c r="J32" s="131"/>
      <c r="K32" s="131"/>
    </row>
    <row r="33" spans="1:11" x14ac:dyDescent="0.25">
      <c r="A33" s="31"/>
      <c r="B33" s="131" t="s">
        <v>81</v>
      </c>
      <c r="C33" s="131"/>
      <c r="D33" s="131"/>
      <c r="E33" s="131"/>
      <c r="F33" s="131"/>
      <c r="G33" s="131"/>
      <c r="H33" s="131"/>
      <c r="I33" s="131"/>
      <c r="J33" s="131"/>
      <c r="K33" s="131"/>
    </row>
    <row r="34" spans="1:11" x14ac:dyDescent="0.25">
      <c r="A34" s="31"/>
      <c r="B34" s="78" t="s">
        <v>104</v>
      </c>
      <c r="C34" s="118"/>
      <c r="D34" s="118"/>
      <c r="E34" s="118"/>
      <c r="F34" s="118"/>
      <c r="G34" s="118"/>
      <c r="H34" s="118"/>
      <c r="I34" s="118"/>
      <c r="J34" s="118"/>
      <c r="K34" s="118"/>
    </row>
    <row r="35" spans="1:11" x14ac:dyDescent="0.25">
      <c r="A35" s="31"/>
      <c r="B35" s="78" t="s">
        <v>78</v>
      </c>
      <c r="C35" s="17"/>
      <c r="D35" s="17"/>
      <c r="E35" s="17"/>
      <c r="F35" s="17"/>
      <c r="G35" s="18"/>
      <c r="H35" s="17"/>
      <c r="I35" s="17"/>
      <c r="J35" s="17"/>
      <c r="K35" s="17"/>
    </row>
    <row r="36" spans="1:11" x14ac:dyDescent="0.25">
      <c r="A36" s="31"/>
      <c r="B36" s="78" t="s">
        <v>105</v>
      </c>
      <c r="C36" s="17"/>
      <c r="D36" s="17"/>
      <c r="E36" s="17"/>
      <c r="F36" s="17"/>
      <c r="G36" s="18"/>
      <c r="H36" s="17"/>
      <c r="I36" s="17"/>
      <c r="J36" s="17"/>
      <c r="K36" s="17"/>
    </row>
    <row r="37" spans="1:11" x14ac:dyDescent="0.25">
      <c r="A37" s="31"/>
      <c r="B37" s="78" t="s">
        <v>106</v>
      </c>
      <c r="C37" s="17"/>
      <c r="D37" s="17"/>
      <c r="E37" s="17"/>
      <c r="F37" s="17"/>
      <c r="G37" s="18"/>
      <c r="H37" s="17"/>
      <c r="I37" s="17"/>
      <c r="J37" s="17"/>
      <c r="K37" s="17"/>
    </row>
    <row r="38" spans="1:11" x14ac:dyDescent="0.25">
      <c r="A38" s="31"/>
      <c r="B38" s="78" t="s">
        <v>638</v>
      </c>
      <c r="C38" s="17"/>
      <c r="D38" s="17"/>
      <c r="E38" s="17"/>
      <c r="F38" s="17"/>
      <c r="G38" s="18"/>
      <c r="H38" s="17"/>
      <c r="I38" s="17"/>
      <c r="J38" s="17"/>
      <c r="K38" s="17"/>
    </row>
    <row r="39" spans="1:11" x14ac:dyDescent="0.25">
      <c r="A39" s="31"/>
      <c r="B39" s="78" t="s">
        <v>639</v>
      </c>
      <c r="C39" s="17"/>
      <c r="D39" s="17"/>
      <c r="E39" s="17"/>
      <c r="F39" s="17"/>
      <c r="G39" s="18"/>
      <c r="H39" s="17"/>
      <c r="I39" s="17"/>
      <c r="J39" s="17"/>
      <c r="K39" s="17"/>
    </row>
    <row r="40" spans="1:11" x14ac:dyDescent="0.25">
      <c r="A40" s="31"/>
      <c r="B40" s="78"/>
      <c r="C40" s="17"/>
      <c r="D40" s="17"/>
      <c r="E40" s="17"/>
      <c r="F40" s="17"/>
      <c r="G40" s="18"/>
      <c r="H40" s="17"/>
      <c r="I40" s="17"/>
      <c r="J40" s="17"/>
      <c r="K40" s="17"/>
    </row>
    <row r="41" spans="1:11" x14ac:dyDescent="0.25">
      <c r="A41" s="31"/>
      <c r="B41" s="78" t="s">
        <v>640</v>
      </c>
      <c r="C41" s="17"/>
      <c r="D41" s="17"/>
      <c r="E41" s="17"/>
      <c r="F41" s="17"/>
      <c r="G41" s="18"/>
      <c r="H41" s="17"/>
      <c r="I41" s="17"/>
      <c r="J41" s="17"/>
      <c r="K41" s="17"/>
    </row>
    <row r="42" spans="1:11" x14ac:dyDescent="0.25">
      <c r="A42" s="31"/>
      <c r="B42" s="78" t="s">
        <v>77</v>
      </c>
      <c r="C42" s="17"/>
      <c r="D42" s="17"/>
      <c r="E42" s="17"/>
      <c r="F42" s="17"/>
      <c r="G42" s="18"/>
      <c r="H42" s="17"/>
      <c r="I42" s="17"/>
      <c r="J42" s="17"/>
      <c r="K42" s="17"/>
    </row>
    <row r="43" spans="1:11" x14ac:dyDescent="0.25">
      <c r="B43" s="130" t="s">
        <v>642</v>
      </c>
      <c r="C43" s="130"/>
      <c r="D43" s="130"/>
      <c r="E43" s="130"/>
      <c r="F43" s="130"/>
      <c r="G43" s="130"/>
      <c r="H43" s="130"/>
    </row>
  </sheetData>
  <mergeCells count="6">
    <mergeCell ref="B33:K33"/>
    <mergeCell ref="B43:H43"/>
    <mergeCell ref="B29:K29"/>
    <mergeCell ref="B30:K30"/>
    <mergeCell ref="B31:K31"/>
    <mergeCell ref="B32:K32"/>
  </mergeCells>
  <conditionalFormatting sqref="F7">
    <cfRule type="expression" dxfId="1" priority="1">
      <formula>F7&gt;0</formula>
    </cfRule>
    <cfRule type="expression" dxfId="0" priority="2">
      <formula>F7=0</formula>
    </cfRule>
  </conditionalFormatting>
  <hyperlinks>
    <hyperlink ref="B31:K31" r:id="rId1" display="Watch Statistical PERT videos on YouTube " xr:uid="{C5E80AE4-8CAD-49D2-BC5D-7557C71E005C}"/>
    <hyperlink ref="B32" r:id="rId2" display="Follow Statistical PERT on Twitter to learn when new updates are released" xr:uid="{E9244A08-C2B2-4B93-BDCB-892F3B17CCF6}"/>
    <hyperlink ref="B31" r:id="rId3" xr:uid="{C7695DCA-3132-479B-A646-64889E6D713C}"/>
    <hyperlink ref="B30" r:id="rId4" display="Take a Pluralsight course on Statistical PERT" xr:uid="{EF82AF4B-8EBF-4AA4-A9E0-5E3377B63F09}"/>
    <hyperlink ref="B29" r:id="rId5" display="Download more FREE Statistical PERT templates at https://www.statisticalpert.com" xr:uid="{3BDB56FC-3BE9-482D-8754-B6777BB8000C}"/>
    <hyperlink ref="B33:K33" r:id="rId6" display="Follow Statistical PERT on Twitter to learn when new updates are released" xr:uid="{968C32EC-110B-459E-9C9B-37A9D8675C78}"/>
    <hyperlink ref="B32:K32" r:id="rId7" display="Connect with or follow William W. Davis on LinkedIn" xr:uid="{6F185400-9B9C-404C-8BB9-D30EEC4FB2F8}"/>
    <hyperlink ref="B30:K30" r:id="rId8" display="Watch a Pluralsight course on Statistical PERT® Normal Edition" xr:uid="{4C18B041-4097-42B4-8414-5513A6A75263}"/>
    <hyperlink ref="B43" r:id="rId9" xr:uid="{EF793E8C-6D6D-484C-B222-AFED05262385}"/>
    <hyperlink ref="B23" r:id="rId10" xr:uid="{F4BE9245-496B-4684-B402-7632DEC1F1A5}"/>
    <hyperlink ref="B24" r:id="rId11" xr:uid="{5F1E99F6-5C57-41FB-80BB-E25D94BC1FA3}"/>
    <hyperlink ref="B25" r:id="rId12" xr:uid="{28455396-41BD-42D8-A12C-E6AF5D9759BD}"/>
    <hyperlink ref="B26" r:id="rId13" xr:uid="{AA41C00E-4319-4AB6-AA48-FB0F8178B720}"/>
  </hyperlinks>
  <pageMargins left="0.7" right="0.7" top="0.75" bottom="0.75" header="0.3" footer="0.3"/>
  <pageSetup orientation="portrait" horizontalDpi="0" verticalDpi="0" r:id="rId14"/>
  <drawing r:id="rId1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4"/>
  <sheetViews>
    <sheetView showGridLines="0" workbookViewId="0">
      <selection activeCell="B3" sqref="B3"/>
    </sheetView>
  </sheetViews>
  <sheetFormatPr defaultRowHeight="15" x14ac:dyDescent="0.25"/>
  <cols>
    <col min="1" max="1" width="25.7109375" customWidth="1"/>
  </cols>
  <sheetData>
    <row r="1" spans="1:3" ht="18.75" customHeight="1" x14ac:dyDescent="0.25">
      <c r="A1" s="110" t="s">
        <v>670</v>
      </c>
    </row>
    <row r="3" spans="1:3" x14ac:dyDescent="0.25">
      <c r="A3" s="9" t="s">
        <v>5</v>
      </c>
      <c r="B3" s="2">
        <v>50</v>
      </c>
      <c r="C3" s="2">
        <v>45.833500000000001</v>
      </c>
    </row>
    <row r="4" spans="1:3" x14ac:dyDescent="0.25">
      <c r="A4" s="9" t="s">
        <v>36</v>
      </c>
      <c r="B4" s="2">
        <v>45.833500000000001</v>
      </c>
      <c r="C4" s="2">
        <v>37.500500000000002</v>
      </c>
    </row>
    <row r="5" spans="1:3" x14ac:dyDescent="0.25">
      <c r="A5" s="9" t="s">
        <v>6</v>
      </c>
      <c r="B5" s="2">
        <v>37.500500000000002</v>
      </c>
      <c r="C5" s="2">
        <v>31.250500000000002</v>
      </c>
    </row>
    <row r="6" spans="1:3" x14ac:dyDescent="0.25">
      <c r="A6" s="9" t="s">
        <v>37</v>
      </c>
      <c r="B6" s="2">
        <v>31.250500000000002</v>
      </c>
      <c r="C6" s="2">
        <v>27.083500000000001</v>
      </c>
    </row>
    <row r="7" spans="1:3" x14ac:dyDescent="0.25">
      <c r="A7" s="9" t="s">
        <v>38</v>
      </c>
      <c r="B7" s="2">
        <v>27.083500000000001</v>
      </c>
      <c r="C7" s="2">
        <v>23.75</v>
      </c>
    </row>
    <row r="8" spans="1:3" x14ac:dyDescent="0.25">
      <c r="A8" s="9" t="s">
        <v>39</v>
      </c>
      <c r="B8" s="2">
        <v>23.75</v>
      </c>
      <c r="C8" s="2">
        <v>21.25</v>
      </c>
    </row>
    <row r="9" spans="1:3" x14ac:dyDescent="0.25">
      <c r="A9" s="9" t="s">
        <v>40</v>
      </c>
      <c r="B9" s="2">
        <v>21.25</v>
      </c>
      <c r="C9" s="2">
        <v>19.16675</v>
      </c>
    </row>
    <row r="10" spans="1:3" x14ac:dyDescent="0.25">
      <c r="A10" s="9" t="s">
        <v>41</v>
      </c>
      <c r="B10" s="2">
        <v>19.16675</v>
      </c>
      <c r="C10" s="2">
        <v>17.500250000000001</v>
      </c>
    </row>
    <row r="11" spans="1:3" x14ac:dyDescent="0.25">
      <c r="A11" s="9" t="s">
        <v>42</v>
      </c>
      <c r="B11" s="2">
        <v>17.500250000000001</v>
      </c>
      <c r="C11" s="2">
        <v>15.625250000000001</v>
      </c>
    </row>
    <row r="12" spans="1:3" x14ac:dyDescent="0.25">
      <c r="A12" s="9" t="s">
        <v>43</v>
      </c>
      <c r="B12" s="2">
        <v>15.625250000000001</v>
      </c>
      <c r="C12" s="2">
        <v>13.54175</v>
      </c>
    </row>
    <row r="13" spans="1:3" x14ac:dyDescent="0.25">
      <c r="A13" s="9" t="s">
        <v>7</v>
      </c>
      <c r="B13" s="2">
        <v>13.54175</v>
      </c>
      <c r="C13" s="2">
        <v>11.875</v>
      </c>
    </row>
    <row r="14" spans="1:3" x14ac:dyDescent="0.25">
      <c r="A14" s="9" t="s">
        <v>44</v>
      </c>
      <c r="B14" s="2">
        <v>11.875</v>
      </c>
      <c r="C14" s="2">
        <v>10.625</v>
      </c>
    </row>
    <row r="15" spans="1:3" x14ac:dyDescent="0.25">
      <c r="A15" s="9" t="s">
        <v>45</v>
      </c>
      <c r="B15" s="2">
        <v>10.625</v>
      </c>
      <c r="C15" s="2">
        <v>8</v>
      </c>
    </row>
    <row r="16" spans="1:3" x14ac:dyDescent="0.25">
      <c r="A16" s="9" t="s">
        <v>53</v>
      </c>
      <c r="B16" s="2">
        <v>8</v>
      </c>
      <c r="C16" s="2">
        <v>4</v>
      </c>
    </row>
    <row r="17" spans="1:10" x14ac:dyDescent="0.25">
      <c r="A17" s="9" t="s">
        <v>30</v>
      </c>
      <c r="B17" s="2">
        <v>4</v>
      </c>
      <c r="C17" s="2">
        <v>0</v>
      </c>
    </row>
    <row r="19" spans="1:10" x14ac:dyDescent="0.25">
      <c r="A19" s="81" t="str">
        <f>CONCATENATE("Version ",'Change Log'!$B$3," – © 2015-",YEAR('Change Log'!$A$3),", William W. Davis, MSPM, PMP")</f>
        <v>Version 2.1.covid19.3a – © 2015-2020, William W. Davis, MSPM, PMP</v>
      </c>
    </row>
    <row r="20" spans="1:10" x14ac:dyDescent="0.25">
      <c r="A20" s="139" t="s">
        <v>92</v>
      </c>
      <c r="B20" s="139"/>
      <c r="C20" s="139"/>
      <c r="D20" s="139"/>
      <c r="E20" s="139"/>
      <c r="F20" s="139"/>
      <c r="G20" s="139"/>
      <c r="H20" s="139"/>
      <c r="I20" s="139"/>
      <c r="J20" s="139"/>
    </row>
    <row r="21" spans="1:10" x14ac:dyDescent="0.25">
      <c r="A21" s="139" t="s">
        <v>91</v>
      </c>
      <c r="B21" s="139"/>
      <c r="C21" s="139"/>
      <c r="D21" s="139"/>
      <c r="E21" s="139"/>
      <c r="F21" s="139"/>
      <c r="G21" s="139"/>
      <c r="H21" s="139"/>
      <c r="I21" s="139"/>
      <c r="J21" s="139"/>
    </row>
    <row r="22" spans="1:10" x14ac:dyDescent="0.25">
      <c r="A22" s="139" t="s">
        <v>80</v>
      </c>
      <c r="B22" s="139"/>
      <c r="C22" s="139"/>
      <c r="D22" s="139"/>
      <c r="E22" s="139"/>
      <c r="F22" s="139"/>
      <c r="G22" s="139"/>
      <c r="H22" s="139"/>
      <c r="I22" s="139"/>
      <c r="J22" s="139"/>
    </row>
    <row r="23" spans="1:10" x14ac:dyDescent="0.25">
      <c r="A23" s="139" t="s">
        <v>103</v>
      </c>
      <c r="B23" s="139"/>
      <c r="C23" s="139"/>
      <c r="D23" s="139"/>
      <c r="E23" s="139"/>
      <c r="F23" s="139"/>
      <c r="G23" s="139"/>
      <c r="H23" s="139"/>
      <c r="I23" s="139"/>
      <c r="J23" s="139"/>
    </row>
    <row r="24" spans="1:10" x14ac:dyDescent="0.25">
      <c r="A24" s="139" t="s">
        <v>81</v>
      </c>
      <c r="B24" s="139"/>
      <c r="C24" s="139"/>
      <c r="D24" s="139"/>
      <c r="E24" s="139"/>
      <c r="F24" s="139"/>
      <c r="G24" s="139"/>
      <c r="H24" s="139"/>
      <c r="I24" s="139"/>
      <c r="J24" s="139"/>
    </row>
    <row r="25" spans="1:10" x14ac:dyDescent="0.25">
      <c r="A25" s="82" t="s">
        <v>104</v>
      </c>
      <c r="B25" s="74"/>
      <c r="C25" s="74"/>
      <c r="D25" s="74"/>
      <c r="E25" s="74"/>
      <c r="F25" s="74"/>
      <c r="G25" s="74"/>
      <c r="H25" s="74"/>
      <c r="I25" s="74"/>
      <c r="J25" s="74"/>
    </row>
    <row r="26" spans="1:10" x14ac:dyDescent="0.25">
      <c r="A26" s="82" t="s">
        <v>78</v>
      </c>
      <c r="B26" s="17"/>
      <c r="C26" s="17"/>
      <c r="D26" s="17"/>
      <c r="E26" s="17"/>
      <c r="F26" s="18"/>
      <c r="G26" s="17"/>
      <c r="H26" s="17"/>
      <c r="I26" s="17"/>
      <c r="J26" s="17"/>
    </row>
    <row r="27" spans="1:10" x14ac:dyDescent="0.25">
      <c r="A27" s="82" t="s">
        <v>105</v>
      </c>
      <c r="B27" s="17"/>
      <c r="C27" s="17"/>
      <c r="D27" s="17"/>
      <c r="E27" s="17"/>
      <c r="F27" s="18"/>
      <c r="G27" s="17"/>
      <c r="H27" s="17"/>
      <c r="I27" s="17"/>
      <c r="J27" s="17"/>
    </row>
    <row r="28" spans="1:10" x14ac:dyDescent="0.25">
      <c r="A28" s="82" t="s">
        <v>106</v>
      </c>
      <c r="B28" s="17"/>
      <c r="C28" s="17"/>
      <c r="D28" s="17"/>
      <c r="E28" s="17"/>
      <c r="F28" s="18"/>
      <c r="G28" s="17"/>
      <c r="H28" s="17"/>
      <c r="I28" s="17"/>
      <c r="J28" s="17"/>
    </row>
    <row r="29" spans="1:10" x14ac:dyDescent="0.25">
      <c r="A29" s="82" t="s">
        <v>638</v>
      </c>
      <c r="B29" s="17"/>
      <c r="C29" s="17"/>
      <c r="D29" s="17"/>
      <c r="E29" s="17"/>
      <c r="F29" s="18"/>
      <c r="G29" s="17"/>
      <c r="H29" s="17"/>
      <c r="I29" s="17"/>
      <c r="J29" s="17"/>
    </row>
    <row r="30" spans="1:10" x14ac:dyDescent="0.25">
      <c r="A30" s="82" t="s">
        <v>639</v>
      </c>
      <c r="B30" s="17"/>
      <c r="C30" s="17"/>
      <c r="D30" s="17"/>
      <c r="E30" s="17"/>
      <c r="F30" s="18"/>
      <c r="G30" s="17"/>
      <c r="H30" s="17"/>
      <c r="I30" s="17"/>
      <c r="J30" s="17"/>
    </row>
    <row r="31" spans="1:10" x14ac:dyDescent="0.25">
      <c r="A31" s="82"/>
      <c r="B31" s="17"/>
      <c r="C31" s="17"/>
      <c r="D31" s="17"/>
      <c r="E31" s="17"/>
      <c r="F31" s="18"/>
      <c r="G31" s="17"/>
      <c r="H31" s="17"/>
      <c r="I31" s="17"/>
      <c r="J31" s="17"/>
    </row>
    <row r="32" spans="1:10" x14ac:dyDescent="0.25">
      <c r="A32" s="82" t="s">
        <v>640</v>
      </c>
      <c r="B32" s="17"/>
      <c r="C32" s="17"/>
      <c r="D32" s="17"/>
      <c r="E32" s="17"/>
      <c r="F32" s="18"/>
      <c r="G32" s="17"/>
      <c r="H32" s="17"/>
      <c r="I32" s="17"/>
      <c r="J32" s="17"/>
    </row>
    <row r="33" spans="1:7" x14ac:dyDescent="0.25">
      <c r="A33" s="82" t="s">
        <v>77</v>
      </c>
    </row>
    <row r="34" spans="1:7" x14ac:dyDescent="0.25">
      <c r="A34" s="138" t="s">
        <v>642</v>
      </c>
      <c r="B34" s="138"/>
      <c r="C34" s="138"/>
      <c r="D34" s="138"/>
      <c r="E34" s="138"/>
      <c r="F34" s="138"/>
      <c r="G34" s="101"/>
    </row>
  </sheetData>
  <mergeCells count="6">
    <mergeCell ref="A34:F34"/>
    <mergeCell ref="A20:J20"/>
    <mergeCell ref="A21:J21"/>
    <mergeCell ref="A22:J22"/>
    <mergeCell ref="A23:J23"/>
    <mergeCell ref="A24:J24"/>
  </mergeCells>
  <hyperlinks>
    <hyperlink ref="A22:J22" r:id="rId1" display="Watch Statistical PERT videos on YouTube " xr:uid="{EA84AD9D-587E-4713-BF46-3E401E5AC73E}"/>
    <hyperlink ref="A23" r:id="rId2" display="Follow Statistical PERT on Twitter to learn when new updates are released" xr:uid="{C1D82528-E9A4-4F45-8C4B-97D2A11438F0}"/>
    <hyperlink ref="A22" r:id="rId3" xr:uid="{D46520BA-4ABC-4754-AA35-FC821A393C08}"/>
    <hyperlink ref="A21" r:id="rId4" display="Take a Pluralsight course on Statistical PERT" xr:uid="{44F64A2A-74F8-4F8B-8331-8E7446EBC943}"/>
    <hyperlink ref="A20" r:id="rId5" display="Download more FREE Statistical PERT templates at https://www.statisticalpert.com" xr:uid="{6183492E-2744-454F-952C-141BA672B4D4}"/>
    <hyperlink ref="A24:J24" r:id="rId6" display="Follow Statistical PERT on Twitter to learn when new updates are released" xr:uid="{C66380F6-016D-437A-BE60-20053EB49C57}"/>
    <hyperlink ref="A23:J23" r:id="rId7" display="Connect with or follow William W. Davis on LinkedIn" xr:uid="{62D1FAA1-DD33-4168-8721-501E2C77C386}"/>
    <hyperlink ref="A21:J21" r:id="rId8" display="Watch a Pluralsight course on Statistical PERT® Normal Edition" xr:uid="{82493662-216C-4F2A-B086-C973E2F87846}"/>
    <hyperlink ref="A34" r:id="rId9" xr:uid="{A1A7CD83-32A7-418D-B0AA-CD17CF2D3FC0}"/>
  </hyperlinks>
  <pageMargins left="0.7" right="0.7" top="0.75" bottom="0.75" header="0.3" footer="0.3"/>
  <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9"/>
  <sheetViews>
    <sheetView showGridLines="0" workbookViewId="0">
      <selection activeCell="A3" sqref="A3"/>
    </sheetView>
  </sheetViews>
  <sheetFormatPr defaultRowHeight="15" x14ac:dyDescent="0.25"/>
  <cols>
    <col min="1" max="1" width="26.28515625" customWidth="1"/>
    <col min="2" max="2" width="17.5703125" customWidth="1"/>
    <col min="3" max="3" width="23.42578125" customWidth="1"/>
    <col min="4" max="4" width="9.28515625" customWidth="1"/>
  </cols>
  <sheetData>
    <row r="1" spans="1:10" ht="18.75" customHeight="1" x14ac:dyDescent="0.25">
      <c r="A1" s="110" t="s">
        <v>669</v>
      </c>
    </row>
    <row r="3" spans="1:10" x14ac:dyDescent="0.25">
      <c r="A3" s="1" t="s">
        <v>46</v>
      </c>
      <c r="D3" s="16"/>
    </row>
    <row r="4" spans="1:10" x14ac:dyDescent="0.25">
      <c r="A4" s="1" t="s">
        <v>51</v>
      </c>
      <c r="D4" s="16"/>
    </row>
    <row r="5" spans="1:10" x14ac:dyDescent="0.25">
      <c r="A5" s="1" t="s">
        <v>47</v>
      </c>
      <c r="D5" s="16"/>
    </row>
    <row r="6" spans="1:10" x14ac:dyDescent="0.25">
      <c r="A6" s="1" t="s">
        <v>24</v>
      </c>
      <c r="D6" s="16"/>
    </row>
    <row r="7" spans="1:10" x14ac:dyDescent="0.25">
      <c r="A7" s="1" t="s">
        <v>25</v>
      </c>
    </row>
    <row r="8" spans="1:10" x14ac:dyDescent="0.25">
      <c r="A8" s="1" t="s">
        <v>35</v>
      </c>
    </row>
    <row r="9" spans="1:10" x14ac:dyDescent="0.25">
      <c r="A9" s="1" t="s">
        <v>27</v>
      </c>
    </row>
    <row r="10" spans="1:10" x14ac:dyDescent="0.25">
      <c r="A10" s="1" t="s">
        <v>26</v>
      </c>
    </row>
    <row r="11" spans="1:10" x14ac:dyDescent="0.25">
      <c r="A11" s="1" t="s">
        <v>50</v>
      </c>
    </row>
    <row r="12" spans="1:10" x14ac:dyDescent="0.25">
      <c r="A12" s="1" t="s">
        <v>33</v>
      </c>
    </row>
    <row r="14" spans="1:10" x14ac:dyDescent="0.25">
      <c r="A14" s="81" t="str">
        <f>CONCATENATE("Version ",'Change Log'!$B$3," – © 2015-",YEAR('Change Log'!$A$3),", William W. Davis, MSPM, PMP")</f>
        <v>Version 2.1.covid19.3a – © 2015-2020, William W. Davis, MSPM, PMP</v>
      </c>
    </row>
    <row r="15" spans="1:10" x14ac:dyDescent="0.25">
      <c r="A15" s="139" t="s">
        <v>92</v>
      </c>
      <c r="B15" s="139"/>
      <c r="C15" s="139"/>
      <c r="D15" s="139"/>
      <c r="E15" s="139"/>
      <c r="F15" s="139"/>
      <c r="G15" s="139"/>
      <c r="H15" s="139"/>
      <c r="I15" s="139"/>
      <c r="J15" s="139"/>
    </row>
    <row r="16" spans="1:10" x14ac:dyDescent="0.25">
      <c r="A16" s="139" t="s">
        <v>91</v>
      </c>
      <c r="B16" s="139"/>
      <c r="C16" s="139"/>
      <c r="D16" s="139"/>
      <c r="E16" s="139"/>
      <c r="F16" s="139"/>
      <c r="G16" s="139"/>
      <c r="H16" s="139"/>
      <c r="I16" s="139"/>
      <c r="J16" s="139"/>
    </row>
    <row r="17" spans="1:10" x14ac:dyDescent="0.25">
      <c r="A17" s="139" t="s">
        <v>80</v>
      </c>
      <c r="B17" s="139"/>
      <c r="C17" s="139"/>
      <c r="D17" s="139"/>
      <c r="E17" s="139"/>
      <c r="F17" s="139"/>
      <c r="G17" s="139"/>
      <c r="H17" s="139"/>
      <c r="I17" s="139"/>
      <c r="J17" s="139"/>
    </row>
    <row r="18" spans="1:10" x14ac:dyDescent="0.25">
      <c r="A18" s="139" t="s">
        <v>103</v>
      </c>
      <c r="B18" s="139"/>
      <c r="C18" s="139"/>
      <c r="D18" s="139"/>
      <c r="E18" s="139"/>
      <c r="F18" s="139"/>
      <c r="G18" s="139"/>
      <c r="H18" s="139"/>
      <c r="I18" s="139"/>
      <c r="J18" s="139"/>
    </row>
    <row r="19" spans="1:10" x14ac:dyDescent="0.25">
      <c r="A19" s="139" t="s">
        <v>81</v>
      </c>
      <c r="B19" s="139"/>
      <c r="C19" s="139"/>
      <c r="D19" s="139"/>
      <c r="E19" s="139"/>
      <c r="F19" s="139"/>
      <c r="G19" s="139"/>
      <c r="H19" s="139"/>
      <c r="I19" s="139"/>
      <c r="J19" s="139"/>
    </row>
    <row r="20" spans="1:10" x14ac:dyDescent="0.25">
      <c r="A20" s="82" t="s">
        <v>104</v>
      </c>
      <c r="B20" s="74"/>
      <c r="C20" s="74"/>
      <c r="D20" s="74"/>
      <c r="E20" s="74"/>
      <c r="F20" s="74"/>
      <c r="G20" s="74"/>
      <c r="H20" s="74"/>
      <c r="I20" s="74"/>
      <c r="J20" s="74"/>
    </row>
    <row r="21" spans="1:10" x14ac:dyDescent="0.25">
      <c r="A21" s="82" t="s">
        <v>78</v>
      </c>
      <c r="B21" s="17"/>
      <c r="C21" s="17"/>
      <c r="D21" s="17"/>
      <c r="E21" s="17"/>
      <c r="F21" s="18"/>
      <c r="G21" s="17"/>
      <c r="H21" s="17"/>
      <c r="I21" s="17"/>
      <c r="J21" s="17"/>
    </row>
    <row r="22" spans="1:10" x14ac:dyDescent="0.25">
      <c r="A22" s="82" t="s">
        <v>105</v>
      </c>
      <c r="B22" s="17"/>
      <c r="C22" s="17"/>
      <c r="D22" s="17"/>
      <c r="E22" s="17"/>
      <c r="F22" s="18"/>
      <c r="G22" s="17"/>
      <c r="H22" s="17"/>
      <c r="I22" s="17"/>
      <c r="J22" s="17"/>
    </row>
    <row r="23" spans="1:10" x14ac:dyDescent="0.25">
      <c r="A23" s="82" t="s">
        <v>106</v>
      </c>
      <c r="B23" s="17"/>
      <c r="C23" s="17"/>
      <c r="D23" s="17"/>
      <c r="E23" s="17"/>
      <c r="F23" s="18"/>
      <c r="G23" s="17"/>
      <c r="H23" s="17"/>
      <c r="I23" s="17"/>
      <c r="J23" s="17"/>
    </row>
    <row r="24" spans="1:10" x14ac:dyDescent="0.25">
      <c r="A24" s="82" t="s">
        <v>638</v>
      </c>
      <c r="B24" s="17"/>
      <c r="C24" s="17"/>
      <c r="D24" s="17"/>
      <c r="E24" s="17"/>
      <c r="F24" s="18"/>
      <c r="G24" s="17"/>
      <c r="H24" s="17"/>
      <c r="I24" s="17"/>
      <c r="J24" s="17"/>
    </row>
    <row r="25" spans="1:10" x14ac:dyDescent="0.25">
      <c r="A25" s="82" t="s">
        <v>639</v>
      </c>
      <c r="B25" s="17"/>
      <c r="C25" s="17"/>
      <c r="D25" s="17"/>
      <c r="E25" s="17"/>
      <c r="F25" s="18"/>
      <c r="G25" s="17"/>
      <c r="H25" s="17"/>
      <c r="I25" s="17"/>
      <c r="J25" s="17"/>
    </row>
    <row r="26" spans="1:10" x14ac:dyDescent="0.25">
      <c r="A26" s="82"/>
      <c r="B26" s="17"/>
      <c r="C26" s="17"/>
      <c r="D26" s="17"/>
      <c r="E26" s="17"/>
      <c r="F26" s="18"/>
      <c r="G26" s="17"/>
      <c r="H26" s="17"/>
      <c r="I26" s="17"/>
      <c r="J26" s="17"/>
    </row>
    <row r="27" spans="1:10" x14ac:dyDescent="0.25">
      <c r="A27" s="82" t="s">
        <v>640</v>
      </c>
      <c r="B27" s="17"/>
      <c r="C27" s="17"/>
      <c r="D27" s="17"/>
      <c r="E27" s="17"/>
      <c r="F27" s="18"/>
      <c r="G27" s="17"/>
      <c r="H27" s="17"/>
      <c r="I27" s="17"/>
      <c r="J27" s="17"/>
    </row>
    <row r="28" spans="1:10" x14ac:dyDescent="0.25">
      <c r="A28" s="82" t="s">
        <v>77</v>
      </c>
    </row>
    <row r="29" spans="1:10" x14ac:dyDescent="0.25">
      <c r="A29" s="138" t="s">
        <v>642</v>
      </c>
      <c r="B29" s="138"/>
      <c r="C29" s="138"/>
      <c r="D29" s="101"/>
      <c r="E29" s="101"/>
      <c r="F29" s="101"/>
    </row>
  </sheetData>
  <mergeCells count="6">
    <mergeCell ref="A29:C29"/>
    <mergeCell ref="A15:J15"/>
    <mergeCell ref="A16:J16"/>
    <mergeCell ref="A17:J17"/>
    <mergeCell ref="A18:J18"/>
    <mergeCell ref="A19:J19"/>
  </mergeCells>
  <hyperlinks>
    <hyperlink ref="A17:J17" r:id="rId1" display="Watch Statistical PERT videos on YouTube " xr:uid="{D556CCB2-0406-46CD-8926-BF97CC6C52AC}"/>
    <hyperlink ref="A18" r:id="rId2" display="Follow Statistical PERT on Twitter to learn when new updates are released" xr:uid="{CB0BFCA8-BA22-4C2F-B9A3-434372D13E0F}"/>
    <hyperlink ref="A17" r:id="rId3" xr:uid="{254DD76E-2303-4FD3-8E6E-EF30E33D9BB9}"/>
    <hyperlink ref="A16" r:id="rId4" display="Take a Pluralsight course on Statistical PERT" xr:uid="{EDB2F722-63E6-48D0-BF27-A5AB2908C74D}"/>
    <hyperlink ref="A15" r:id="rId5" display="Download more FREE Statistical PERT templates at https://www.statisticalpert.com" xr:uid="{ECEDBF16-7A84-4976-BCC9-A27C6850E695}"/>
    <hyperlink ref="A19:J19" r:id="rId6" display="Follow Statistical PERT on Twitter to learn when new updates are released" xr:uid="{90F41F01-80AD-49A3-8ADB-4A7C20238692}"/>
    <hyperlink ref="A18:J18" r:id="rId7" display="Connect with or follow William W. Davis on LinkedIn" xr:uid="{6D8D2FAC-5F65-4AEE-B28F-81A80BD5DC34}"/>
    <hyperlink ref="A16:J16" r:id="rId8" display="Watch a Pluralsight course on Statistical PERT® Normal Edition" xr:uid="{5948903D-AF7B-49F5-8F64-6EC6F58502D6}"/>
    <hyperlink ref="A29" r:id="rId9" xr:uid="{FACA351B-0110-421A-B7F6-EF8D77A50574}"/>
  </hyperlinks>
  <pageMargins left="0.7" right="0.7" top="0.75" bottom="0.75" header="0.3" footer="0.3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53"/>
  <sheetViews>
    <sheetView showGridLines="0" workbookViewId="0">
      <selection activeCell="B4" sqref="B4"/>
    </sheetView>
  </sheetViews>
  <sheetFormatPr defaultRowHeight="15" x14ac:dyDescent="0.25"/>
  <cols>
    <col min="1" max="1" width="10.5703125" customWidth="1"/>
    <col min="2" max="2" width="25.5703125" customWidth="1"/>
    <col min="3" max="12" width="13.85546875" customWidth="1"/>
  </cols>
  <sheetData>
    <row r="1" spans="1:12" ht="18.75" customHeight="1" x14ac:dyDescent="0.25">
      <c r="A1" s="110" t="s">
        <v>668</v>
      </c>
    </row>
    <row r="3" spans="1:12" x14ac:dyDescent="0.25">
      <c r="A3" s="8" t="s">
        <v>8</v>
      </c>
      <c r="B3" s="6"/>
      <c r="C3" s="5" t="s">
        <v>46</v>
      </c>
      <c r="D3" s="5" t="s">
        <v>52</v>
      </c>
      <c r="E3" s="5" t="s">
        <v>48</v>
      </c>
      <c r="F3" s="5" t="s">
        <v>4</v>
      </c>
      <c r="G3" s="5" t="s">
        <v>3</v>
      </c>
      <c r="H3" s="5" t="s">
        <v>34</v>
      </c>
      <c r="I3" s="5" t="s">
        <v>2</v>
      </c>
      <c r="J3" s="5" t="s">
        <v>1</v>
      </c>
      <c r="K3" s="5" t="s">
        <v>49</v>
      </c>
      <c r="L3" s="5" t="s">
        <v>33</v>
      </c>
    </row>
    <row r="4" spans="1:12" x14ac:dyDescent="0.25">
      <c r="B4" s="9" t="s">
        <v>5</v>
      </c>
      <c r="C4" s="27">
        <v>25</v>
      </c>
      <c r="D4" s="27">
        <v>15</v>
      </c>
      <c r="E4" s="27">
        <v>10</v>
      </c>
      <c r="F4" s="27">
        <v>7</v>
      </c>
      <c r="G4" s="24">
        <v>5</v>
      </c>
      <c r="H4" s="6">
        <v>4</v>
      </c>
      <c r="I4" s="6">
        <v>3</v>
      </c>
      <c r="J4" s="6">
        <v>2</v>
      </c>
      <c r="K4" s="6">
        <v>1.5</v>
      </c>
      <c r="L4" s="6">
        <v>1.25</v>
      </c>
    </row>
    <row r="5" spans="1:12" x14ac:dyDescent="0.25">
      <c r="B5" s="9" t="s">
        <v>36</v>
      </c>
      <c r="C5" s="26">
        <f t="shared" ref="C5:K5" si="0">AVERAGE(C4,C6)</f>
        <v>19</v>
      </c>
      <c r="D5" s="26">
        <f t="shared" si="0"/>
        <v>11.5</v>
      </c>
      <c r="E5" s="26">
        <f t="shared" si="0"/>
        <v>7.75</v>
      </c>
      <c r="F5" s="26">
        <f t="shared" si="0"/>
        <v>5.5</v>
      </c>
      <c r="G5" s="26">
        <f t="shared" si="0"/>
        <v>4</v>
      </c>
      <c r="H5" s="26">
        <f t="shared" si="0"/>
        <v>3.25</v>
      </c>
      <c r="I5" s="26">
        <f t="shared" si="0"/>
        <v>2.5</v>
      </c>
      <c r="J5" s="26">
        <f t="shared" si="0"/>
        <v>1.75</v>
      </c>
      <c r="K5" s="26">
        <f t="shared" si="0"/>
        <v>1.375</v>
      </c>
      <c r="L5" s="26">
        <f>AVERAGE(L4,L6)</f>
        <v>1.1875</v>
      </c>
    </row>
    <row r="6" spans="1:12" x14ac:dyDescent="0.25">
      <c r="B6" s="9" t="s">
        <v>6</v>
      </c>
      <c r="C6" s="27">
        <v>13</v>
      </c>
      <c r="D6" s="27">
        <v>8</v>
      </c>
      <c r="E6" s="27">
        <v>5.5</v>
      </c>
      <c r="F6" s="27">
        <v>4</v>
      </c>
      <c r="G6" s="24">
        <v>3</v>
      </c>
      <c r="H6" s="6">
        <v>2.5</v>
      </c>
      <c r="I6" s="6">
        <v>2</v>
      </c>
      <c r="J6" s="6">
        <v>1.5</v>
      </c>
      <c r="K6" s="6">
        <v>1.25</v>
      </c>
      <c r="L6" s="6">
        <v>1.125</v>
      </c>
    </row>
    <row r="7" spans="1:12" x14ac:dyDescent="0.25">
      <c r="B7" s="9" t="s">
        <v>37</v>
      </c>
      <c r="C7" s="26">
        <f t="shared" ref="C7:L7" si="1">AVERAGE(C6,C8)</f>
        <v>11</v>
      </c>
      <c r="D7" s="26">
        <f t="shared" si="1"/>
        <v>6.835</v>
      </c>
      <c r="E7" s="26">
        <f t="shared" si="1"/>
        <v>4.75</v>
      </c>
      <c r="F7" s="26">
        <f t="shared" si="1"/>
        <v>3.5</v>
      </c>
      <c r="G7" s="26">
        <f t="shared" si="1"/>
        <v>2.6749999999999998</v>
      </c>
      <c r="H7" s="26">
        <f t="shared" si="1"/>
        <v>2.25</v>
      </c>
      <c r="I7" s="26">
        <f t="shared" si="1"/>
        <v>1.835</v>
      </c>
      <c r="J7" s="26">
        <f t="shared" si="1"/>
        <v>1.415</v>
      </c>
      <c r="K7" s="26">
        <f t="shared" si="1"/>
        <v>1.21</v>
      </c>
      <c r="L7" s="26">
        <f t="shared" si="1"/>
        <v>1.1040000000000001</v>
      </c>
    </row>
    <row r="8" spans="1:12" x14ac:dyDescent="0.25">
      <c r="B8" s="9" t="s">
        <v>38</v>
      </c>
      <c r="C8" s="27">
        <v>9</v>
      </c>
      <c r="D8" s="27">
        <v>5.67</v>
      </c>
      <c r="E8" s="27">
        <v>4</v>
      </c>
      <c r="F8" s="27">
        <v>3</v>
      </c>
      <c r="G8" s="24">
        <v>2.35</v>
      </c>
      <c r="H8" s="6">
        <v>2</v>
      </c>
      <c r="I8" s="6">
        <v>1.67</v>
      </c>
      <c r="J8" s="6">
        <v>1.33</v>
      </c>
      <c r="K8" s="6">
        <v>1.17</v>
      </c>
      <c r="L8" s="6">
        <v>1.083</v>
      </c>
    </row>
    <row r="9" spans="1:12" x14ac:dyDescent="0.25">
      <c r="B9" s="9" t="s">
        <v>39</v>
      </c>
      <c r="C9" s="26">
        <f t="shared" ref="C9:L9" si="2">AVERAGE(C8,C10)</f>
        <v>8</v>
      </c>
      <c r="D9" s="26">
        <f t="shared" si="2"/>
        <v>5.085</v>
      </c>
      <c r="E9" s="26">
        <f t="shared" si="2"/>
        <v>3.625</v>
      </c>
      <c r="F9" s="26">
        <f t="shared" si="2"/>
        <v>2.75</v>
      </c>
      <c r="G9" s="26">
        <f t="shared" si="2"/>
        <v>2.1749999999999998</v>
      </c>
      <c r="H9" s="26">
        <f t="shared" si="2"/>
        <v>1.875</v>
      </c>
      <c r="I9" s="26">
        <f t="shared" si="2"/>
        <v>1.585</v>
      </c>
      <c r="J9" s="26">
        <f t="shared" si="2"/>
        <v>1.29</v>
      </c>
      <c r="K9" s="26">
        <f t="shared" si="2"/>
        <v>1.1475</v>
      </c>
      <c r="L9" s="26">
        <f t="shared" si="2"/>
        <v>1.0727500000000001</v>
      </c>
    </row>
    <row r="10" spans="1:12" x14ac:dyDescent="0.25">
      <c r="B10" s="9" t="s">
        <v>40</v>
      </c>
      <c r="C10" s="27">
        <v>7</v>
      </c>
      <c r="D10" s="27">
        <v>4.5</v>
      </c>
      <c r="E10" s="27">
        <v>3.25</v>
      </c>
      <c r="F10" s="27">
        <v>2.5</v>
      </c>
      <c r="G10" s="24">
        <v>2</v>
      </c>
      <c r="H10" s="6">
        <v>1.75</v>
      </c>
      <c r="I10" s="6">
        <v>1.5</v>
      </c>
      <c r="J10" s="6">
        <v>1.25</v>
      </c>
      <c r="K10" s="6">
        <v>1.125</v>
      </c>
      <c r="L10" s="6">
        <v>1.0625</v>
      </c>
    </row>
    <row r="11" spans="1:12" x14ac:dyDescent="0.25">
      <c r="B11" s="9" t="s">
        <v>41</v>
      </c>
      <c r="C11" s="26">
        <f t="shared" ref="C11:L11" si="3">AVERAGE(C10,C12)</f>
        <v>6.4</v>
      </c>
      <c r="D11" s="26">
        <f t="shared" si="3"/>
        <v>4.1500000000000004</v>
      </c>
      <c r="E11" s="26">
        <f t="shared" si="3"/>
        <v>3.0249999999999999</v>
      </c>
      <c r="F11" s="26">
        <f t="shared" si="3"/>
        <v>2.35</v>
      </c>
      <c r="G11" s="26">
        <f t="shared" si="3"/>
        <v>1.9</v>
      </c>
      <c r="H11" s="26">
        <f t="shared" si="3"/>
        <v>1.675</v>
      </c>
      <c r="I11" s="26">
        <f t="shared" si="3"/>
        <v>1.45</v>
      </c>
      <c r="J11" s="26">
        <f t="shared" si="3"/>
        <v>1.2250000000000001</v>
      </c>
      <c r="K11" s="26">
        <f t="shared" si="3"/>
        <v>1.1125</v>
      </c>
      <c r="L11" s="26">
        <f t="shared" si="3"/>
        <v>1.0562499999999999</v>
      </c>
    </row>
    <row r="12" spans="1:12" x14ac:dyDescent="0.25">
      <c r="B12" s="9" t="s">
        <v>42</v>
      </c>
      <c r="C12" s="27">
        <v>5.8</v>
      </c>
      <c r="D12" s="27">
        <v>3.8</v>
      </c>
      <c r="E12" s="27">
        <v>2.8</v>
      </c>
      <c r="F12" s="27">
        <v>2.2000000000000002</v>
      </c>
      <c r="G12" s="24">
        <v>1.8</v>
      </c>
      <c r="H12" s="6">
        <v>1.6</v>
      </c>
      <c r="I12" s="6">
        <v>1.4</v>
      </c>
      <c r="J12" s="6">
        <v>1.2</v>
      </c>
      <c r="K12" s="6">
        <v>1.1000000000000001</v>
      </c>
      <c r="L12" s="6">
        <v>1.05</v>
      </c>
    </row>
    <row r="13" spans="1:12" x14ac:dyDescent="0.25">
      <c r="B13" s="9" t="s">
        <v>43</v>
      </c>
      <c r="C13" s="26">
        <f t="shared" ref="C13:L13" si="4">AVERAGE(C12,C14)</f>
        <v>5.1150000000000002</v>
      </c>
      <c r="D13" s="26">
        <f t="shared" si="4"/>
        <v>3.4</v>
      </c>
      <c r="E13" s="26">
        <f t="shared" si="4"/>
        <v>2.5425</v>
      </c>
      <c r="F13" s="26">
        <f t="shared" si="4"/>
        <v>2.0285000000000002</v>
      </c>
      <c r="G13" s="26">
        <f t="shared" si="4"/>
        <v>1.6875</v>
      </c>
      <c r="H13" s="26">
        <f t="shared" si="4"/>
        <v>1.5125000000000002</v>
      </c>
      <c r="I13" s="26">
        <f t="shared" si="4"/>
        <v>1.3424999999999998</v>
      </c>
      <c r="J13" s="26">
        <f t="shared" si="4"/>
        <v>1.1724999999999999</v>
      </c>
      <c r="K13" s="26">
        <f t="shared" si="4"/>
        <v>1.085</v>
      </c>
      <c r="L13" s="26">
        <f t="shared" si="4"/>
        <v>1.0425</v>
      </c>
    </row>
    <row r="14" spans="1:12" x14ac:dyDescent="0.25">
      <c r="B14" s="9" t="s">
        <v>7</v>
      </c>
      <c r="C14" s="27">
        <v>4.43</v>
      </c>
      <c r="D14" s="27">
        <v>3</v>
      </c>
      <c r="E14" s="27">
        <v>2.2850000000000001</v>
      </c>
      <c r="F14" s="27">
        <v>1.857</v>
      </c>
      <c r="G14" s="24">
        <v>1.575</v>
      </c>
      <c r="H14" s="6">
        <v>1.425</v>
      </c>
      <c r="I14" s="6">
        <v>1.2849999999999999</v>
      </c>
      <c r="J14" s="6">
        <v>1.145</v>
      </c>
      <c r="K14" s="6">
        <v>1.07</v>
      </c>
      <c r="L14" s="6">
        <v>1.0349999999999999</v>
      </c>
    </row>
    <row r="15" spans="1:12" x14ac:dyDescent="0.25">
      <c r="B15" s="9" t="s">
        <v>44</v>
      </c>
      <c r="C15" s="26">
        <f t="shared" ref="C15:L17" si="5">AVERAGE(C14,C16)</f>
        <v>4.05</v>
      </c>
      <c r="D15" s="26">
        <f t="shared" si="5"/>
        <v>2.7800000000000002</v>
      </c>
      <c r="E15" s="26">
        <f t="shared" si="5"/>
        <v>2.1425000000000001</v>
      </c>
      <c r="F15" s="26">
        <f t="shared" si="5"/>
        <v>1.762</v>
      </c>
      <c r="G15" s="26">
        <f t="shared" si="5"/>
        <v>1.5125</v>
      </c>
      <c r="H15" s="26">
        <f t="shared" si="5"/>
        <v>1.375</v>
      </c>
      <c r="I15" s="26">
        <f t="shared" si="5"/>
        <v>1.2549999999999999</v>
      </c>
      <c r="J15" s="26">
        <f t="shared" si="5"/>
        <v>1.1274999999999999</v>
      </c>
      <c r="K15" s="26">
        <f t="shared" si="5"/>
        <v>1.0625</v>
      </c>
      <c r="L15" s="26">
        <f t="shared" si="5"/>
        <v>1.0299999999999998</v>
      </c>
    </row>
    <row r="16" spans="1:12" x14ac:dyDescent="0.25">
      <c r="B16" s="9" t="s">
        <v>45</v>
      </c>
      <c r="C16" s="27">
        <v>3.67</v>
      </c>
      <c r="D16" s="27">
        <v>2.56</v>
      </c>
      <c r="E16" s="27">
        <v>2</v>
      </c>
      <c r="F16" s="27">
        <v>1.667</v>
      </c>
      <c r="G16" s="24">
        <v>1.45</v>
      </c>
      <c r="H16" s="6">
        <v>1.325</v>
      </c>
      <c r="I16" s="6">
        <v>1.2250000000000001</v>
      </c>
      <c r="J16" s="6">
        <v>1.1100000000000001</v>
      </c>
      <c r="K16" s="6">
        <v>1.0549999999999999</v>
      </c>
      <c r="L16" s="6">
        <v>1.0249999999999999</v>
      </c>
    </row>
    <row r="17" spans="1:12" x14ac:dyDescent="0.25">
      <c r="B17" s="9" t="s">
        <v>53</v>
      </c>
      <c r="C17" s="26">
        <f t="shared" si="5"/>
        <v>2.335</v>
      </c>
      <c r="D17" s="26">
        <f t="shared" si="5"/>
        <v>1.78</v>
      </c>
      <c r="E17" s="26">
        <f t="shared" si="5"/>
        <v>1.5</v>
      </c>
      <c r="F17" s="26">
        <f t="shared" si="5"/>
        <v>1.3334999999999999</v>
      </c>
      <c r="G17" s="26">
        <f t="shared" si="5"/>
        <v>1.2250000000000001</v>
      </c>
      <c r="H17" s="26">
        <f t="shared" si="5"/>
        <v>1.1625000000000001</v>
      </c>
      <c r="I17" s="26">
        <f t="shared" si="5"/>
        <v>1.1125</v>
      </c>
      <c r="J17" s="26">
        <f t="shared" si="5"/>
        <v>1.0550000000000002</v>
      </c>
      <c r="K17" s="26">
        <f t="shared" si="5"/>
        <v>1.0274999999999999</v>
      </c>
      <c r="L17" s="26">
        <f t="shared" si="5"/>
        <v>1.0125</v>
      </c>
    </row>
    <row r="18" spans="1:12" x14ac:dyDescent="0.25">
      <c r="B18" s="9" t="s">
        <v>30</v>
      </c>
      <c r="C18" s="6">
        <v>1</v>
      </c>
      <c r="D18" s="6">
        <v>1</v>
      </c>
      <c r="E18" s="6">
        <v>1</v>
      </c>
      <c r="F18" s="6">
        <v>1</v>
      </c>
      <c r="G18" s="6">
        <v>1</v>
      </c>
      <c r="H18" s="6">
        <v>1</v>
      </c>
      <c r="I18" s="6">
        <v>1</v>
      </c>
      <c r="J18" s="6">
        <v>1</v>
      </c>
      <c r="K18" s="6">
        <v>1</v>
      </c>
      <c r="L18" s="6">
        <v>1</v>
      </c>
    </row>
    <row r="21" spans="1:12" x14ac:dyDescent="0.25">
      <c r="A21" s="7" t="s">
        <v>0</v>
      </c>
      <c r="B21" s="3"/>
      <c r="C21" s="4" t="s">
        <v>46</v>
      </c>
      <c r="D21" s="4" t="s">
        <v>52</v>
      </c>
      <c r="E21" s="4" t="s">
        <v>48</v>
      </c>
      <c r="F21" s="4" t="s">
        <v>4</v>
      </c>
      <c r="G21" s="4" t="s">
        <v>3</v>
      </c>
      <c r="H21" s="4" t="s">
        <v>34</v>
      </c>
      <c r="I21" s="4" t="s">
        <v>2</v>
      </c>
      <c r="J21" s="4" t="s">
        <v>1</v>
      </c>
      <c r="K21" s="4" t="s">
        <v>49</v>
      </c>
      <c r="L21" s="4" t="s">
        <v>33</v>
      </c>
    </row>
    <row r="22" spans="1:12" x14ac:dyDescent="0.25">
      <c r="B22" s="3" t="s">
        <v>5</v>
      </c>
      <c r="C22" s="3">
        <v>25</v>
      </c>
      <c r="D22" s="3">
        <v>15</v>
      </c>
      <c r="E22" s="3">
        <v>10</v>
      </c>
      <c r="F22" s="3">
        <v>7</v>
      </c>
      <c r="G22" s="3">
        <v>5</v>
      </c>
      <c r="H22" s="3">
        <v>4</v>
      </c>
      <c r="I22" s="3">
        <v>3</v>
      </c>
      <c r="J22" s="3">
        <v>2</v>
      </c>
      <c r="K22" s="3">
        <v>1.5</v>
      </c>
      <c r="L22" s="3">
        <v>1.25</v>
      </c>
    </row>
    <row r="23" spans="1:12" x14ac:dyDescent="0.25">
      <c r="B23" s="3" t="s">
        <v>36</v>
      </c>
      <c r="C23" s="3">
        <v>25</v>
      </c>
      <c r="D23" s="3">
        <v>15</v>
      </c>
      <c r="E23" s="3">
        <v>10</v>
      </c>
      <c r="F23" s="3">
        <v>7</v>
      </c>
      <c r="G23" s="3">
        <v>5</v>
      </c>
      <c r="H23" s="3">
        <v>4</v>
      </c>
      <c r="I23" s="3">
        <v>3</v>
      </c>
      <c r="J23" s="3">
        <v>2</v>
      </c>
      <c r="K23" s="3">
        <v>1.5</v>
      </c>
      <c r="L23" s="3">
        <v>1.25</v>
      </c>
    </row>
    <row r="24" spans="1:12" x14ac:dyDescent="0.25">
      <c r="B24" s="3" t="s">
        <v>6</v>
      </c>
      <c r="C24" s="3">
        <v>25</v>
      </c>
      <c r="D24" s="3">
        <v>15</v>
      </c>
      <c r="E24" s="3">
        <v>10</v>
      </c>
      <c r="F24" s="3">
        <v>7</v>
      </c>
      <c r="G24" s="3">
        <v>5</v>
      </c>
      <c r="H24" s="3">
        <v>4</v>
      </c>
      <c r="I24" s="3">
        <v>3</v>
      </c>
      <c r="J24" s="3">
        <v>2</v>
      </c>
      <c r="K24" s="3">
        <v>1.5</v>
      </c>
      <c r="L24" s="3">
        <v>1.25</v>
      </c>
    </row>
    <row r="25" spans="1:12" x14ac:dyDescent="0.25">
      <c r="B25" s="3" t="s">
        <v>37</v>
      </c>
      <c r="C25" s="3">
        <v>25</v>
      </c>
      <c r="D25" s="3">
        <v>15</v>
      </c>
      <c r="E25" s="3">
        <v>10</v>
      </c>
      <c r="F25" s="3">
        <v>7</v>
      </c>
      <c r="G25" s="3">
        <v>5</v>
      </c>
      <c r="H25" s="3">
        <v>4</v>
      </c>
      <c r="I25" s="3">
        <v>3</v>
      </c>
      <c r="J25" s="3">
        <v>2</v>
      </c>
      <c r="K25" s="3">
        <v>1.5</v>
      </c>
      <c r="L25" s="3">
        <v>1.25</v>
      </c>
    </row>
    <row r="26" spans="1:12" x14ac:dyDescent="0.25">
      <c r="B26" s="3" t="s">
        <v>38</v>
      </c>
      <c r="C26" s="3">
        <v>25</v>
      </c>
      <c r="D26" s="3">
        <v>15</v>
      </c>
      <c r="E26" s="3">
        <v>10</v>
      </c>
      <c r="F26" s="3">
        <v>7</v>
      </c>
      <c r="G26" s="3">
        <v>5</v>
      </c>
      <c r="H26" s="3">
        <v>4</v>
      </c>
      <c r="I26" s="3">
        <v>3</v>
      </c>
      <c r="J26" s="3">
        <v>2</v>
      </c>
      <c r="K26" s="3">
        <v>1.5</v>
      </c>
      <c r="L26" s="3">
        <v>1.25</v>
      </c>
    </row>
    <row r="27" spans="1:12" x14ac:dyDescent="0.25">
      <c r="B27" s="3" t="s">
        <v>39</v>
      </c>
      <c r="C27" s="3">
        <v>25</v>
      </c>
      <c r="D27" s="3">
        <v>15</v>
      </c>
      <c r="E27" s="3">
        <v>10</v>
      </c>
      <c r="F27" s="3">
        <v>7</v>
      </c>
      <c r="G27" s="3">
        <v>5</v>
      </c>
      <c r="H27" s="3">
        <v>4</v>
      </c>
      <c r="I27" s="3">
        <v>3</v>
      </c>
      <c r="J27" s="3">
        <v>2</v>
      </c>
      <c r="K27" s="3">
        <v>1.5</v>
      </c>
      <c r="L27" s="3">
        <v>1.25</v>
      </c>
    </row>
    <row r="28" spans="1:12" x14ac:dyDescent="0.25">
      <c r="B28" s="3" t="s">
        <v>40</v>
      </c>
      <c r="C28" s="3">
        <v>25</v>
      </c>
      <c r="D28" s="3">
        <v>15</v>
      </c>
      <c r="E28" s="3">
        <v>10</v>
      </c>
      <c r="F28" s="3">
        <v>7</v>
      </c>
      <c r="G28" s="3">
        <v>5</v>
      </c>
      <c r="H28" s="3">
        <v>4</v>
      </c>
      <c r="I28" s="3">
        <v>3</v>
      </c>
      <c r="J28" s="3">
        <v>2</v>
      </c>
      <c r="K28" s="3">
        <v>1.5</v>
      </c>
      <c r="L28" s="3">
        <v>1.25</v>
      </c>
    </row>
    <row r="29" spans="1:12" x14ac:dyDescent="0.25">
      <c r="B29" s="3" t="s">
        <v>41</v>
      </c>
      <c r="C29" s="3">
        <v>25</v>
      </c>
      <c r="D29" s="3">
        <v>15</v>
      </c>
      <c r="E29" s="3">
        <v>10</v>
      </c>
      <c r="F29" s="3">
        <v>7</v>
      </c>
      <c r="G29" s="3">
        <v>5</v>
      </c>
      <c r="H29" s="3">
        <v>4</v>
      </c>
      <c r="I29" s="3">
        <v>3</v>
      </c>
      <c r="J29" s="3">
        <v>2</v>
      </c>
      <c r="K29" s="3">
        <v>1.5</v>
      </c>
      <c r="L29" s="3">
        <v>1.25</v>
      </c>
    </row>
    <row r="30" spans="1:12" x14ac:dyDescent="0.25">
      <c r="B30" s="3" t="s">
        <v>42</v>
      </c>
      <c r="C30" s="3">
        <v>25</v>
      </c>
      <c r="D30" s="3">
        <v>15</v>
      </c>
      <c r="E30" s="3">
        <v>10</v>
      </c>
      <c r="F30" s="3">
        <v>7</v>
      </c>
      <c r="G30" s="3">
        <v>5</v>
      </c>
      <c r="H30" s="3">
        <v>4</v>
      </c>
      <c r="I30" s="3">
        <v>3</v>
      </c>
      <c r="J30" s="3">
        <v>2</v>
      </c>
      <c r="K30" s="3">
        <v>1.5</v>
      </c>
      <c r="L30" s="3">
        <v>1.25</v>
      </c>
    </row>
    <row r="31" spans="1:12" x14ac:dyDescent="0.25">
      <c r="B31" s="3" t="s">
        <v>43</v>
      </c>
      <c r="C31" s="3">
        <v>25</v>
      </c>
      <c r="D31" s="3">
        <v>15</v>
      </c>
      <c r="E31" s="3">
        <v>10</v>
      </c>
      <c r="F31" s="3">
        <v>7</v>
      </c>
      <c r="G31" s="3">
        <v>5</v>
      </c>
      <c r="H31" s="3">
        <v>4</v>
      </c>
      <c r="I31" s="3">
        <v>3</v>
      </c>
      <c r="J31" s="3">
        <v>2</v>
      </c>
      <c r="K31" s="3">
        <v>1.5</v>
      </c>
      <c r="L31" s="3">
        <v>1.25</v>
      </c>
    </row>
    <row r="32" spans="1:12" x14ac:dyDescent="0.25">
      <c r="B32" s="3" t="s">
        <v>7</v>
      </c>
      <c r="C32" s="3">
        <v>25</v>
      </c>
      <c r="D32" s="3">
        <v>15</v>
      </c>
      <c r="E32" s="3">
        <v>10</v>
      </c>
      <c r="F32" s="3">
        <v>7</v>
      </c>
      <c r="G32" s="3">
        <v>5</v>
      </c>
      <c r="H32" s="3">
        <v>4</v>
      </c>
      <c r="I32" s="3">
        <v>3</v>
      </c>
      <c r="J32" s="3">
        <v>2</v>
      </c>
      <c r="K32" s="3">
        <v>1.5</v>
      </c>
      <c r="L32" s="3">
        <v>1.25</v>
      </c>
    </row>
    <row r="33" spans="1:12" x14ac:dyDescent="0.25">
      <c r="B33" s="3" t="s">
        <v>44</v>
      </c>
      <c r="C33" s="3">
        <v>25</v>
      </c>
      <c r="D33" s="3">
        <v>15</v>
      </c>
      <c r="E33" s="3">
        <v>10</v>
      </c>
      <c r="F33" s="3">
        <v>7</v>
      </c>
      <c r="G33" s="3">
        <v>5</v>
      </c>
      <c r="H33" s="3">
        <v>4</v>
      </c>
      <c r="I33" s="3">
        <v>3</v>
      </c>
      <c r="J33" s="3">
        <v>2</v>
      </c>
      <c r="K33" s="3">
        <v>1.5</v>
      </c>
      <c r="L33" s="3">
        <v>1.25</v>
      </c>
    </row>
    <row r="34" spans="1:12" x14ac:dyDescent="0.25">
      <c r="B34" s="3" t="s">
        <v>45</v>
      </c>
      <c r="C34" s="3">
        <v>25</v>
      </c>
      <c r="D34" s="3">
        <v>15</v>
      </c>
      <c r="E34" s="3">
        <v>10</v>
      </c>
      <c r="F34" s="3">
        <v>7</v>
      </c>
      <c r="G34" s="3">
        <v>5</v>
      </c>
      <c r="H34" s="3">
        <v>4</v>
      </c>
      <c r="I34" s="3">
        <v>3</v>
      </c>
      <c r="J34" s="3">
        <v>2</v>
      </c>
      <c r="K34" s="3">
        <v>1.5</v>
      </c>
      <c r="L34" s="3">
        <v>1.25</v>
      </c>
    </row>
    <row r="35" spans="1:12" x14ac:dyDescent="0.25">
      <c r="B35" s="3" t="s">
        <v>53</v>
      </c>
      <c r="C35" s="3">
        <v>25</v>
      </c>
      <c r="D35" s="3">
        <v>15</v>
      </c>
      <c r="E35" s="3">
        <v>10</v>
      </c>
      <c r="F35" s="3">
        <v>7</v>
      </c>
      <c r="G35" s="3">
        <v>5</v>
      </c>
      <c r="H35" s="3">
        <v>4</v>
      </c>
      <c r="I35" s="3">
        <v>3</v>
      </c>
      <c r="J35" s="3">
        <v>2</v>
      </c>
      <c r="K35" s="3">
        <v>1.5</v>
      </c>
      <c r="L35" s="3">
        <v>1.25</v>
      </c>
    </row>
    <row r="36" spans="1:12" x14ac:dyDescent="0.25">
      <c r="B36" s="3" t="s">
        <v>30</v>
      </c>
      <c r="C36" s="3">
        <v>25</v>
      </c>
      <c r="D36" s="3">
        <v>15</v>
      </c>
      <c r="E36" s="3">
        <v>10</v>
      </c>
      <c r="F36" s="3">
        <v>7</v>
      </c>
      <c r="G36" s="3">
        <v>5</v>
      </c>
      <c r="H36" s="3">
        <v>4</v>
      </c>
      <c r="I36" s="3">
        <v>3</v>
      </c>
      <c r="J36" s="3">
        <v>2</v>
      </c>
      <c r="K36" s="3">
        <v>1.5</v>
      </c>
      <c r="L36" s="3">
        <v>1.25</v>
      </c>
    </row>
    <row r="38" spans="1:12" x14ac:dyDescent="0.25">
      <c r="A38" s="81" t="str">
        <f>CONCATENATE("Version ",'Change Log'!$B$3," – © 2015-",YEAR('Change Log'!$A$3),", William W. Davis, MSPM, PMP")</f>
        <v>Version 2.1.covid19.3a – © 2015-2020, William W. Davis, MSPM, PMP</v>
      </c>
    </row>
    <row r="39" spans="1:12" x14ac:dyDescent="0.25">
      <c r="A39" s="139" t="s">
        <v>92</v>
      </c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2" x14ac:dyDescent="0.25">
      <c r="A40" s="139" t="s">
        <v>91</v>
      </c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2" x14ac:dyDescent="0.25">
      <c r="A41" s="139" t="s">
        <v>80</v>
      </c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2" x14ac:dyDescent="0.25">
      <c r="A42" s="139" t="s">
        <v>103</v>
      </c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2" x14ac:dyDescent="0.25">
      <c r="A43" s="139" t="s">
        <v>81</v>
      </c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2" x14ac:dyDescent="0.25">
      <c r="A44" s="82" t="s">
        <v>104</v>
      </c>
      <c r="B44" s="74"/>
      <c r="C44" s="74"/>
      <c r="D44" s="74"/>
      <c r="E44" s="74"/>
      <c r="F44" s="74"/>
      <c r="G44" s="74"/>
      <c r="H44" s="74"/>
      <c r="I44" s="74"/>
      <c r="J44" s="74"/>
    </row>
    <row r="45" spans="1:12" x14ac:dyDescent="0.25">
      <c r="A45" s="82" t="s">
        <v>78</v>
      </c>
      <c r="B45" s="17"/>
      <c r="C45" s="17"/>
      <c r="D45" s="17"/>
      <c r="E45" s="17"/>
      <c r="F45" s="18"/>
      <c r="G45" s="17"/>
      <c r="H45" s="17"/>
      <c r="I45" s="17"/>
      <c r="J45" s="17"/>
    </row>
    <row r="46" spans="1:12" x14ac:dyDescent="0.25">
      <c r="A46" s="82" t="s">
        <v>105</v>
      </c>
      <c r="B46" s="17"/>
      <c r="C46" s="17"/>
      <c r="D46" s="17"/>
      <c r="E46" s="17"/>
      <c r="F46" s="18"/>
      <c r="G46" s="17"/>
      <c r="H46" s="17"/>
      <c r="I46" s="17"/>
      <c r="J46" s="17"/>
    </row>
    <row r="47" spans="1:12" x14ac:dyDescent="0.25">
      <c r="A47" s="82" t="s">
        <v>106</v>
      </c>
      <c r="B47" s="17"/>
      <c r="C47" s="17"/>
      <c r="D47" s="17"/>
      <c r="E47" s="17"/>
      <c r="F47" s="18"/>
      <c r="G47" s="17"/>
      <c r="H47" s="17"/>
      <c r="I47" s="17"/>
      <c r="J47" s="17"/>
    </row>
    <row r="48" spans="1:12" x14ac:dyDescent="0.25">
      <c r="A48" s="82" t="s">
        <v>638</v>
      </c>
      <c r="B48" s="17"/>
      <c r="C48" s="17"/>
      <c r="D48" s="17"/>
      <c r="E48" s="17"/>
      <c r="F48" s="18"/>
      <c r="G48" s="17"/>
      <c r="H48" s="17"/>
      <c r="I48" s="17"/>
      <c r="J48" s="17"/>
    </row>
    <row r="49" spans="1:10" x14ac:dyDescent="0.25">
      <c r="A49" s="82" t="s">
        <v>639</v>
      </c>
      <c r="B49" s="17"/>
      <c r="C49" s="17"/>
      <c r="D49" s="17"/>
      <c r="E49" s="17"/>
      <c r="F49" s="18"/>
      <c r="G49" s="17"/>
      <c r="H49" s="17"/>
      <c r="I49" s="17"/>
      <c r="J49" s="17"/>
    </row>
    <row r="50" spans="1:10" x14ac:dyDescent="0.25">
      <c r="A50" s="82"/>
      <c r="B50" s="17"/>
      <c r="C50" s="17"/>
      <c r="D50" s="17"/>
      <c r="E50" s="17"/>
      <c r="F50" s="18"/>
      <c r="G50" s="17"/>
      <c r="H50" s="17"/>
      <c r="I50" s="17"/>
      <c r="J50" s="17"/>
    </row>
    <row r="51" spans="1:10" x14ac:dyDescent="0.25">
      <c r="A51" s="82" t="s">
        <v>640</v>
      </c>
      <c r="B51" s="17"/>
      <c r="C51" s="17"/>
      <c r="D51" s="17"/>
      <c r="E51" s="17"/>
      <c r="F51" s="18"/>
      <c r="G51" s="17"/>
      <c r="H51" s="17"/>
      <c r="I51" s="17"/>
      <c r="J51" s="17"/>
    </row>
    <row r="52" spans="1:10" x14ac:dyDescent="0.25">
      <c r="A52" s="82" t="s">
        <v>77</v>
      </c>
    </row>
    <row r="53" spans="1:10" x14ac:dyDescent="0.25">
      <c r="A53" s="138" t="s">
        <v>642</v>
      </c>
      <c r="B53" s="138"/>
      <c r="C53" s="138"/>
      <c r="D53" s="138"/>
      <c r="E53" s="138"/>
    </row>
  </sheetData>
  <mergeCells count="6">
    <mergeCell ref="A53:E53"/>
    <mergeCell ref="A39:J39"/>
    <mergeCell ref="A40:J40"/>
    <mergeCell ref="A41:J41"/>
    <mergeCell ref="A42:J42"/>
    <mergeCell ref="A43:J43"/>
  </mergeCells>
  <hyperlinks>
    <hyperlink ref="A41:J41" r:id="rId1" display="Watch Statistical PERT videos on YouTube " xr:uid="{8F852142-8A52-4504-8B8A-F9EF893DF34A}"/>
    <hyperlink ref="A42" r:id="rId2" display="Follow Statistical PERT on Twitter to learn when new updates are released" xr:uid="{B8E4979F-7642-45AF-B1AE-6B140A5B578D}"/>
    <hyperlink ref="A41" r:id="rId3" xr:uid="{59EE005D-90AC-462B-916E-0399005B33B6}"/>
    <hyperlink ref="A40" r:id="rId4" display="Take a Pluralsight course on Statistical PERT" xr:uid="{1A420819-4F94-440F-8B73-4F1542B52974}"/>
    <hyperlink ref="A39" r:id="rId5" display="Download more FREE Statistical PERT templates at https://www.statisticalpert.com" xr:uid="{CE83376E-F133-4100-8838-8FC2C9EFF602}"/>
    <hyperlink ref="A43:J43" r:id="rId6" display="Follow Statistical PERT on Twitter to learn when new updates are released" xr:uid="{8E3371D5-4937-4D50-81E9-01AF2E0F59DD}"/>
    <hyperlink ref="A42:J42" r:id="rId7" display="Connect with or follow William W. Davis on LinkedIn" xr:uid="{C6127CEA-EC64-4DFB-AFA9-B2A640BBFF3A}"/>
    <hyperlink ref="A40:J40" r:id="rId8" display="Watch a Pluralsight course on Statistical PERT® Normal Edition" xr:uid="{D1F40C23-0CF2-47C7-ADBD-3E188F9757E8}"/>
    <hyperlink ref="A53" r:id="rId9" xr:uid="{76F46557-DCF3-4F4E-A849-EA1CC2E418E0}"/>
  </hyperlinks>
  <pageMargins left="0.7" right="0.7" top="0.75" bottom="0.75" header="0.3" footer="0.3"/>
  <pageSetup orientation="portrait" r:id="rId10"/>
  <drawing r:id="rId1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5"/>
  <sheetViews>
    <sheetView showGridLines="0" workbookViewId="0">
      <selection activeCell="B4" sqref="B4"/>
    </sheetView>
  </sheetViews>
  <sheetFormatPr defaultRowHeight="15" x14ac:dyDescent="0.25"/>
  <cols>
    <col min="1" max="1" width="25.5703125" customWidth="1"/>
    <col min="2" max="11" width="13.7109375" customWidth="1"/>
  </cols>
  <sheetData>
    <row r="1" spans="1:11" ht="18.75" customHeight="1" x14ac:dyDescent="0.25">
      <c r="A1" s="110" t="s">
        <v>667</v>
      </c>
    </row>
    <row r="3" spans="1:11" x14ac:dyDescent="0.25">
      <c r="A3" s="6"/>
      <c r="B3" s="5" t="s">
        <v>46</v>
      </c>
      <c r="C3" s="5" t="s">
        <v>52</v>
      </c>
      <c r="D3" s="5" t="s">
        <v>48</v>
      </c>
      <c r="E3" s="5" t="s">
        <v>4</v>
      </c>
      <c r="F3" s="5" t="s">
        <v>3</v>
      </c>
      <c r="G3" s="5" t="s">
        <v>34</v>
      </c>
      <c r="H3" s="5" t="s">
        <v>2</v>
      </c>
      <c r="I3" s="5" t="s">
        <v>1</v>
      </c>
      <c r="J3" s="5" t="s">
        <v>49</v>
      </c>
      <c r="K3" s="5" t="s">
        <v>33</v>
      </c>
    </row>
    <row r="4" spans="1:11" x14ac:dyDescent="0.25">
      <c r="A4" s="6" t="s">
        <v>5</v>
      </c>
      <c r="B4" s="5">
        <v>7.0000000000000007E-2</v>
      </c>
      <c r="C4" s="5">
        <v>8.9800000000000005E-2</v>
      </c>
      <c r="D4" s="5">
        <v>0.1091</v>
      </c>
      <c r="E4" s="5">
        <v>0.125</v>
      </c>
      <c r="F4" s="5">
        <v>0.15079999999999999</v>
      </c>
      <c r="G4" s="5">
        <v>0.16669999999999999</v>
      </c>
      <c r="H4" s="5">
        <v>0.189</v>
      </c>
      <c r="I4" s="5">
        <v>0.22359999999999999</v>
      </c>
      <c r="J4" s="5">
        <v>0.25</v>
      </c>
      <c r="K4" s="5">
        <v>0.26729999999999998</v>
      </c>
    </row>
    <row r="5" spans="1:11" x14ac:dyDescent="0.25">
      <c r="A5" s="6" t="s">
        <v>36</v>
      </c>
      <c r="B5" s="25">
        <f t="shared" ref="B5:J5" si="0">AVERAGE(B4,B6)</f>
        <v>7.3000000000000009E-2</v>
      </c>
      <c r="C5" s="25">
        <f t="shared" si="0"/>
        <v>9.35E-2</v>
      </c>
      <c r="D5" s="25">
        <f t="shared" si="0"/>
        <v>0.11345</v>
      </c>
      <c r="E5" s="25">
        <v>0.13195000000000001</v>
      </c>
      <c r="F5" s="25">
        <f t="shared" si="0"/>
        <v>0.15609999999999999</v>
      </c>
      <c r="G5" s="25">
        <f t="shared" si="0"/>
        <v>0.17215</v>
      </c>
      <c r="H5" s="25">
        <f t="shared" si="0"/>
        <v>0.19450000000000001</v>
      </c>
      <c r="I5" s="25">
        <f t="shared" si="0"/>
        <v>0.22844999999999999</v>
      </c>
      <c r="J5" s="25">
        <f t="shared" si="0"/>
        <v>0.25355</v>
      </c>
      <c r="K5" s="25">
        <f>AVERAGE(K4,K6)</f>
        <v>0.26954999999999996</v>
      </c>
    </row>
    <row r="6" spans="1:11" x14ac:dyDescent="0.25">
      <c r="A6" s="6" t="s">
        <v>6</v>
      </c>
      <c r="B6" s="5">
        <v>7.5999999999999998E-2</v>
      </c>
      <c r="C6" s="5">
        <v>9.7199999999999995E-2</v>
      </c>
      <c r="D6" s="5">
        <v>0.1178</v>
      </c>
      <c r="E6" s="5">
        <v>0.1389</v>
      </c>
      <c r="F6" s="5">
        <v>0.16139999999999999</v>
      </c>
      <c r="G6" s="5">
        <v>0.17760000000000001</v>
      </c>
      <c r="H6" s="5">
        <v>0.2</v>
      </c>
      <c r="I6" s="5">
        <v>0.23330000000000001</v>
      </c>
      <c r="J6" s="5">
        <v>0.2571</v>
      </c>
      <c r="K6" s="5">
        <v>0.27179999999999999</v>
      </c>
    </row>
    <row r="7" spans="1:11" x14ac:dyDescent="0.25">
      <c r="A7" s="6" t="s">
        <v>37</v>
      </c>
      <c r="B7" s="25">
        <f t="shared" ref="B7:K7" si="1">AVERAGE(B6,B8)</f>
        <v>7.5300000000000006E-2</v>
      </c>
      <c r="C7" s="25">
        <f t="shared" si="1"/>
        <v>9.6500000000000002E-2</v>
      </c>
      <c r="D7" s="25">
        <f t="shared" si="1"/>
        <v>0.1172</v>
      </c>
      <c r="E7" s="25">
        <v>0.13855000000000001</v>
      </c>
      <c r="F7" s="25">
        <f t="shared" si="1"/>
        <v>0.16139999999999999</v>
      </c>
      <c r="G7" s="25">
        <f t="shared" si="1"/>
        <v>0.1779</v>
      </c>
      <c r="H7" s="25">
        <f t="shared" si="1"/>
        <v>0.20065</v>
      </c>
      <c r="I7" s="25">
        <f t="shared" si="1"/>
        <v>0.23435</v>
      </c>
      <c r="J7" s="25">
        <f t="shared" si="1"/>
        <v>0.25800000000000001</v>
      </c>
      <c r="K7" s="25">
        <f t="shared" si="1"/>
        <v>0.27249999999999996</v>
      </c>
    </row>
    <row r="8" spans="1:11" x14ac:dyDescent="0.25">
      <c r="A8" s="6" t="s">
        <v>38</v>
      </c>
      <c r="B8" s="5">
        <v>7.46E-2</v>
      </c>
      <c r="C8" s="5">
        <v>9.5799999999999996E-2</v>
      </c>
      <c r="D8" s="5">
        <v>0.1166</v>
      </c>
      <c r="E8" s="5">
        <v>0.13819999999999999</v>
      </c>
      <c r="F8" s="5">
        <v>0.16139999999999999</v>
      </c>
      <c r="G8" s="5">
        <v>0.1782</v>
      </c>
      <c r="H8" s="5">
        <v>0.20130000000000001</v>
      </c>
      <c r="I8" s="5">
        <v>0.2354</v>
      </c>
      <c r="J8" s="5">
        <v>0.25890000000000002</v>
      </c>
      <c r="K8" s="5">
        <v>0.2732</v>
      </c>
    </row>
    <row r="9" spans="1:11" x14ac:dyDescent="0.25">
      <c r="A9" s="6" t="s">
        <v>39</v>
      </c>
      <c r="B9" s="25">
        <f t="shared" ref="B9:K9" si="2">AVERAGE(B8,B10)</f>
        <v>7.3300000000000004E-2</v>
      </c>
      <c r="C9" s="25">
        <f t="shared" si="2"/>
        <v>9.4450000000000006E-2</v>
      </c>
      <c r="D9" s="25">
        <f t="shared" si="2"/>
        <v>0.1153</v>
      </c>
      <c r="E9" s="25">
        <v>0.13705000000000001</v>
      </c>
      <c r="F9" s="25">
        <f t="shared" si="2"/>
        <v>0.16055</v>
      </c>
      <c r="G9" s="25">
        <f t="shared" si="2"/>
        <v>0.17765</v>
      </c>
      <c r="H9" s="25">
        <f t="shared" si="2"/>
        <v>0.20115</v>
      </c>
      <c r="I9" s="25">
        <f t="shared" si="2"/>
        <v>0.23569999999999999</v>
      </c>
      <c r="J9" s="25">
        <f t="shared" si="2"/>
        <v>0.25940000000000002</v>
      </c>
      <c r="K9" s="25">
        <f t="shared" si="2"/>
        <v>0.27349999999999997</v>
      </c>
    </row>
    <row r="10" spans="1:11" x14ac:dyDescent="0.25">
      <c r="A10" s="6" t="s">
        <v>40</v>
      </c>
      <c r="B10" s="5">
        <v>7.1999999999999995E-2</v>
      </c>
      <c r="C10" s="5">
        <v>9.3100000000000002E-2</v>
      </c>
      <c r="D10" s="5">
        <v>0.114</v>
      </c>
      <c r="E10" s="5">
        <v>0.13589999999999999</v>
      </c>
      <c r="F10" s="5">
        <v>0.15970000000000001</v>
      </c>
      <c r="G10" s="5">
        <v>0.17710000000000001</v>
      </c>
      <c r="H10" s="5">
        <v>0.20100000000000001</v>
      </c>
      <c r="I10" s="5">
        <v>0.23599999999999999</v>
      </c>
      <c r="J10" s="5">
        <v>0.25990000000000002</v>
      </c>
      <c r="K10" s="5">
        <v>0.27379999999999999</v>
      </c>
    </row>
    <row r="11" spans="1:11" x14ac:dyDescent="0.25">
      <c r="A11" s="6" t="s">
        <v>41</v>
      </c>
      <c r="B11" s="25">
        <f t="shared" ref="B11:K11" si="3">AVERAGE(B10,B12)</f>
        <v>7.0649999999999991E-2</v>
      </c>
      <c r="C11" s="25">
        <f t="shared" si="3"/>
        <v>9.1700000000000004E-2</v>
      </c>
      <c r="D11" s="25">
        <f t="shared" si="3"/>
        <v>0.11265</v>
      </c>
      <c r="E11" s="25">
        <v>0.13474999999999998</v>
      </c>
      <c r="F11" s="25">
        <f t="shared" si="3"/>
        <v>0.15884999999999999</v>
      </c>
      <c r="G11" s="25">
        <f t="shared" si="3"/>
        <v>0.17645</v>
      </c>
      <c r="H11" s="25">
        <f t="shared" si="3"/>
        <v>0.20069999999999999</v>
      </c>
      <c r="I11" s="25">
        <f t="shared" si="3"/>
        <v>0.23609999999999998</v>
      </c>
      <c r="J11" s="25">
        <f t="shared" si="3"/>
        <v>0.26014999999999999</v>
      </c>
      <c r="K11" s="25">
        <f t="shared" si="3"/>
        <v>0.27400000000000002</v>
      </c>
    </row>
    <row r="12" spans="1:11" x14ac:dyDescent="0.25">
      <c r="A12" s="6" t="s">
        <v>42</v>
      </c>
      <c r="B12" s="5">
        <v>6.93E-2</v>
      </c>
      <c r="C12" s="5">
        <v>9.0300000000000005E-2</v>
      </c>
      <c r="D12" s="5">
        <v>0.1113</v>
      </c>
      <c r="E12" s="5">
        <v>0.1336</v>
      </c>
      <c r="F12" s="5">
        <v>0.158</v>
      </c>
      <c r="G12" s="5">
        <v>0.17580000000000001</v>
      </c>
      <c r="H12" s="5">
        <v>0.20039999999999999</v>
      </c>
      <c r="I12" s="5">
        <v>0.23619999999999999</v>
      </c>
      <c r="J12" s="5">
        <v>0.26040000000000002</v>
      </c>
      <c r="K12" s="5">
        <v>0.2742</v>
      </c>
    </row>
    <row r="13" spans="1:11" x14ac:dyDescent="0.25">
      <c r="A13" s="6" t="s">
        <v>43</v>
      </c>
      <c r="B13" s="25">
        <f t="shared" ref="B13:K13" si="4">AVERAGE(B12,B14)</f>
        <v>6.7049999999999998E-2</v>
      </c>
      <c r="C13" s="25">
        <f t="shared" si="4"/>
        <v>8.7900000000000006E-2</v>
      </c>
      <c r="D13" s="25">
        <f t="shared" si="4"/>
        <v>0.10905000000000001</v>
      </c>
      <c r="E13" s="25">
        <v>0.13164999999999999</v>
      </c>
      <c r="F13" s="25">
        <f t="shared" si="4"/>
        <v>0.15654999999999999</v>
      </c>
      <c r="G13" s="25">
        <f t="shared" si="4"/>
        <v>0.17470000000000002</v>
      </c>
      <c r="H13" s="25">
        <f t="shared" si="4"/>
        <v>0.19985</v>
      </c>
      <c r="I13" s="25">
        <f t="shared" si="4"/>
        <v>0.23625000000000002</v>
      </c>
      <c r="J13" s="25">
        <f t="shared" si="4"/>
        <v>0.26065000000000005</v>
      </c>
      <c r="K13" s="25">
        <f t="shared" si="4"/>
        <v>0.27439999999999998</v>
      </c>
    </row>
    <row r="14" spans="1:11" x14ac:dyDescent="0.25">
      <c r="A14" s="6" t="s">
        <v>7</v>
      </c>
      <c r="B14" s="5">
        <v>6.4799999999999996E-2</v>
      </c>
      <c r="C14" s="5">
        <v>8.5500000000000007E-2</v>
      </c>
      <c r="D14" s="5">
        <v>0.10680000000000001</v>
      </c>
      <c r="E14" s="5">
        <v>0.12970000000000001</v>
      </c>
      <c r="F14" s="5">
        <v>0.15509999999999999</v>
      </c>
      <c r="G14" s="5">
        <v>0.1736</v>
      </c>
      <c r="H14" s="5">
        <v>0.1993</v>
      </c>
      <c r="I14" s="5">
        <v>0.23630000000000001</v>
      </c>
      <c r="J14" s="5">
        <v>0.26090000000000002</v>
      </c>
      <c r="K14" s="5">
        <v>0.27460000000000001</v>
      </c>
    </row>
    <row r="15" spans="1:11" x14ac:dyDescent="0.25">
      <c r="A15" s="6" t="s">
        <v>44</v>
      </c>
      <c r="B15" s="25">
        <f t="shared" ref="B15:K17" si="5">AVERAGE(B14,B16)</f>
        <v>6.3049999999999995E-2</v>
      </c>
      <c r="C15" s="25">
        <f t="shared" si="5"/>
        <v>8.3750000000000005E-2</v>
      </c>
      <c r="D15" s="25">
        <f t="shared" si="5"/>
        <v>0.1051</v>
      </c>
      <c r="E15" s="25">
        <v>0.12825</v>
      </c>
      <c r="F15" s="25">
        <f t="shared" si="5"/>
        <v>0.154</v>
      </c>
      <c r="G15" s="25">
        <f t="shared" si="5"/>
        <v>0.17275000000000001</v>
      </c>
      <c r="H15" s="25">
        <f t="shared" si="5"/>
        <v>0.19890000000000002</v>
      </c>
      <c r="I15" s="25">
        <f t="shared" si="5"/>
        <v>0.23630000000000001</v>
      </c>
      <c r="J15" s="25">
        <f t="shared" si="5"/>
        <v>0.26100000000000001</v>
      </c>
      <c r="K15" s="25">
        <f t="shared" si="5"/>
        <v>0.27474999999999999</v>
      </c>
    </row>
    <row r="16" spans="1:11" x14ac:dyDescent="0.25">
      <c r="A16" s="6" t="s">
        <v>45</v>
      </c>
      <c r="B16" s="5">
        <v>6.13E-2</v>
      </c>
      <c r="C16" s="5">
        <v>8.2000000000000003E-2</v>
      </c>
      <c r="D16" s="5">
        <v>0.10340000000000001</v>
      </c>
      <c r="E16" s="5">
        <v>0.1268</v>
      </c>
      <c r="F16" s="5">
        <v>0.15290000000000001</v>
      </c>
      <c r="G16" s="5">
        <v>0.1719</v>
      </c>
      <c r="H16" s="5">
        <v>0.19850000000000001</v>
      </c>
      <c r="I16" s="5">
        <v>0.23630000000000001</v>
      </c>
      <c r="J16" s="5">
        <v>0.2611</v>
      </c>
      <c r="K16" s="5">
        <v>0.27489999999999998</v>
      </c>
    </row>
    <row r="17" spans="1:11" x14ac:dyDescent="0.25">
      <c r="A17" s="6" t="s">
        <v>53</v>
      </c>
      <c r="B17" s="25">
        <f t="shared" si="5"/>
        <v>4.9149999999999999E-2</v>
      </c>
      <c r="C17" s="25">
        <f t="shared" si="5"/>
        <v>7.0349999999999996E-2</v>
      </c>
      <c r="D17" s="25">
        <f t="shared" si="5"/>
        <v>9.3200000000000005E-2</v>
      </c>
      <c r="E17" s="25">
        <v>0.11849999999999999</v>
      </c>
      <c r="F17" s="25">
        <f t="shared" si="5"/>
        <v>0.1469</v>
      </c>
      <c r="G17" s="25">
        <f t="shared" si="5"/>
        <v>0.1676</v>
      </c>
      <c r="H17" s="25">
        <f t="shared" si="5"/>
        <v>0.19605</v>
      </c>
      <c r="I17" s="25">
        <f t="shared" si="5"/>
        <v>0.23599999999999999</v>
      </c>
      <c r="J17" s="25">
        <f t="shared" si="5"/>
        <v>0.26150000000000001</v>
      </c>
      <c r="K17" s="25">
        <f t="shared" si="5"/>
        <v>0.27524999999999999</v>
      </c>
    </row>
    <row r="18" spans="1:11" x14ac:dyDescent="0.25">
      <c r="A18" s="6" t="s">
        <v>30</v>
      </c>
      <c r="B18" s="5">
        <v>3.6999999999999998E-2</v>
      </c>
      <c r="C18" s="5">
        <v>5.8700000000000002E-2</v>
      </c>
      <c r="D18" s="5">
        <v>8.3000000000000004E-2</v>
      </c>
      <c r="E18" s="5">
        <v>0.11020000000000001</v>
      </c>
      <c r="F18" s="5">
        <v>0.1409</v>
      </c>
      <c r="G18" s="5">
        <v>0.1633</v>
      </c>
      <c r="H18" s="5">
        <v>0.19359999999999999</v>
      </c>
      <c r="I18" s="5">
        <v>0.23569999999999999</v>
      </c>
      <c r="J18" s="5">
        <v>0.26190000000000002</v>
      </c>
      <c r="K18" s="5">
        <v>0.27560000000000001</v>
      </c>
    </row>
    <row r="20" spans="1:11" x14ac:dyDescent="0.25">
      <c r="A20" s="81" t="str">
        <f>CONCATENATE("Version ",'Change Log'!$B$3," – © 2015-",YEAR('Change Log'!$A$3),", William W. Davis, MSPM, PMP")</f>
        <v>Version 2.1.covid19.3a – © 2015-2020, William W. Davis, MSPM, PMP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1" x14ac:dyDescent="0.25">
      <c r="A21" s="139" t="s">
        <v>92</v>
      </c>
      <c r="B21" s="139"/>
      <c r="C21" s="139"/>
      <c r="D21" s="139"/>
      <c r="E21" s="139"/>
      <c r="F21" s="139"/>
      <c r="G21" s="139"/>
      <c r="H21" s="139"/>
      <c r="I21" s="139"/>
      <c r="J21" s="139"/>
    </row>
    <row r="22" spans="1:11" x14ac:dyDescent="0.25">
      <c r="A22" s="139" t="s">
        <v>91</v>
      </c>
      <c r="B22" s="139"/>
      <c r="C22" s="139"/>
      <c r="D22" s="139"/>
      <c r="E22" s="139"/>
      <c r="F22" s="139"/>
      <c r="G22" s="139"/>
      <c r="H22" s="139"/>
      <c r="I22" s="139"/>
      <c r="J22" s="139"/>
    </row>
    <row r="23" spans="1:11" x14ac:dyDescent="0.25">
      <c r="A23" s="139" t="s">
        <v>80</v>
      </c>
      <c r="B23" s="139"/>
      <c r="C23" s="139"/>
      <c r="D23" s="139"/>
      <c r="E23" s="139"/>
      <c r="F23" s="139"/>
      <c r="G23" s="139"/>
      <c r="H23" s="139"/>
      <c r="I23" s="139"/>
      <c r="J23" s="139"/>
    </row>
    <row r="24" spans="1:11" x14ac:dyDescent="0.25">
      <c r="A24" s="139" t="s">
        <v>103</v>
      </c>
      <c r="B24" s="139"/>
      <c r="C24" s="139"/>
      <c r="D24" s="139"/>
      <c r="E24" s="139"/>
      <c r="F24" s="139"/>
      <c r="G24" s="139"/>
      <c r="H24" s="139"/>
      <c r="I24" s="139"/>
      <c r="J24" s="139"/>
    </row>
    <row r="25" spans="1:11" x14ac:dyDescent="0.25">
      <c r="A25" s="139" t="s">
        <v>81</v>
      </c>
      <c r="B25" s="139"/>
      <c r="C25" s="139"/>
      <c r="D25" s="139"/>
      <c r="E25" s="139"/>
      <c r="F25" s="139"/>
      <c r="G25" s="139"/>
      <c r="H25" s="139"/>
      <c r="I25" s="139"/>
      <c r="J25" s="139"/>
    </row>
    <row r="26" spans="1:11" x14ac:dyDescent="0.25">
      <c r="A26" s="82" t="s">
        <v>104</v>
      </c>
      <c r="B26" s="74"/>
      <c r="C26" s="74"/>
      <c r="D26" s="74"/>
      <c r="E26" s="74"/>
      <c r="F26" s="74"/>
      <c r="G26" s="74"/>
      <c r="H26" s="74"/>
      <c r="I26" s="74"/>
      <c r="J26" s="74"/>
    </row>
    <row r="27" spans="1:11" x14ac:dyDescent="0.25">
      <c r="A27" s="82" t="s">
        <v>78</v>
      </c>
      <c r="B27" s="17"/>
      <c r="C27" s="17"/>
      <c r="D27" s="17"/>
      <c r="E27" s="17"/>
      <c r="F27" s="18"/>
      <c r="G27" s="17"/>
      <c r="H27" s="17"/>
      <c r="I27" s="17"/>
      <c r="J27" s="17"/>
    </row>
    <row r="28" spans="1:11" x14ac:dyDescent="0.25">
      <c r="A28" s="82" t="s">
        <v>105</v>
      </c>
      <c r="B28" s="17"/>
      <c r="C28" s="17"/>
      <c r="D28" s="17"/>
      <c r="E28" s="17"/>
      <c r="F28" s="18"/>
      <c r="G28" s="17"/>
      <c r="H28" s="17"/>
      <c r="I28" s="17"/>
      <c r="J28" s="17"/>
    </row>
    <row r="29" spans="1:11" x14ac:dyDescent="0.25">
      <c r="A29" s="82" t="s">
        <v>106</v>
      </c>
      <c r="B29" s="17"/>
      <c r="C29" s="17"/>
      <c r="D29" s="17"/>
      <c r="E29" s="17"/>
      <c r="F29" s="18"/>
      <c r="G29" s="17"/>
      <c r="H29" s="17"/>
      <c r="I29" s="17"/>
      <c r="J29" s="17"/>
    </row>
    <row r="30" spans="1:11" x14ac:dyDescent="0.25">
      <c r="A30" s="82" t="s">
        <v>638</v>
      </c>
      <c r="B30" s="17"/>
      <c r="C30" s="17"/>
      <c r="D30" s="17"/>
      <c r="E30" s="17"/>
      <c r="F30" s="18"/>
      <c r="G30" s="17"/>
      <c r="H30" s="17"/>
      <c r="I30" s="17"/>
      <c r="J30" s="17"/>
    </row>
    <row r="31" spans="1:11" x14ac:dyDescent="0.25">
      <c r="A31" s="82" t="s">
        <v>639</v>
      </c>
      <c r="B31" s="17"/>
      <c r="C31" s="17"/>
      <c r="D31" s="17"/>
      <c r="E31" s="17"/>
      <c r="F31" s="18"/>
      <c r="G31" s="17"/>
      <c r="H31" s="17"/>
      <c r="I31" s="17"/>
      <c r="J31" s="17"/>
    </row>
    <row r="32" spans="1:11" x14ac:dyDescent="0.25">
      <c r="A32" s="82"/>
      <c r="B32" s="17"/>
      <c r="C32" s="17"/>
      <c r="D32" s="17"/>
      <c r="E32" s="17"/>
      <c r="F32" s="18"/>
      <c r="G32" s="17"/>
      <c r="H32" s="17"/>
      <c r="I32" s="17"/>
      <c r="J32" s="17"/>
    </row>
    <row r="33" spans="1:10" x14ac:dyDescent="0.25">
      <c r="A33" s="82" t="s">
        <v>640</v>
      </c>
      <c r="B33" s="17"/>
      <c r="C33" s="17"/>
      <c r="D33" s="17"/>
      <c r="E33" s="17"/>
      <c r="F33" s="18"/>
      <c r="G33" s="17"/>
      <c r="H33" s="17"/>
      <c r="I33" s="17"/>
      <c r="J33" s="17"/>
    </row>
    <row r="34" spans="1:10" x14ac:dyDescent="0.25">
      <c r="A34" s="82" t="s">
        <v>77</v>
      </c>
    </row>
    <row r="35" spans="1:10" x14ac:dyDescent="0.25">
      <c r="A35" s="138" t="s">
        <v>642</v>
      </c>
      <c r="B35" s="138"/>
      <c r="C35" s="138"/>
      <c r="D35" s="138"/>
      <c r="E35" s="138"/>
    </row>
  </sheetData>
  <mergeCells count="6">
    <mergeCell ref="A35:E35"/>
    <mergeCell ref="A21:J21"/>
    <mergeCell ref="A22:J22"/>
    <mergeCell ref="A23:J23"/>
    <mergeCell ref="A24:J24"/>
    <mergeCell ref="A25:J25"/>
  </mergeCells>
  <hyperlinks>
    <hyperlink ref="A23:J23" r:id="rId1" display="Watch Statistical PERT videos on YouTube " xr:uid="{E3A419DE-161F-4B73-ADD8-4BFCDF7D761A}"/>
    <hyperlink ref="A24" r:id="rId2" display="Follow Statistical PERT on Twitter to learn when new updates are released" xr:uid="{ED806D94-8AF4-47DC-9523-191F68850536}"/>
    <hyperlink ref="A23" r:id="rId3" xr:uid="{B970ACE7-D645-4826-B91E-05A563547CBA}"/>
    <hyperlink ref="A22" r:id="rId4" display="Take a Pluralsight course on Statistical PERT" xr:uid="{4FFCF50A-7557-4827-BEA6-8656C74918BE}"/>
    <hyperlink ref="A21" r:id="rId5" display="Download more FREE Statistical PERT templates at https://www.statisticalpert.com" xr:uid="{14B38F70-F7D8-42B6-BA63-E4CF5A74CD51}"/>
    <hyperlink ref="A25:J25" r:id="rId6" display="Follow Statistical PERT on Twitter to learn when new updates are released" xr:uid="{FE76A57A-C7C6-46D5-8862-F74E1D10BFA8}"/>
    <hyperlink ref="A24:J24" r:id="rId7" display="Connect with or follow William W. Davis on LinkedIn" xr:uid="{B38E900D-00A8-4CAD-A075-16C4A7B1D7A2}"/>
    <hyperlink ref="A22:J22" r:id="rId8" display="Watch a Pluralsight course on Statistical PERT® Normal Edition" xr:uid="{F87CC49D-2267-494B-9E8E-15D2FE034369}"/>
    <hyperlink ref="A35" r:id="rId9" xr:uid="{5FF62681-F62F-42AC-B621-2ACBBAC7CEB7}"/>
  </hyperlinks>
  <pageMargins left="0.7" right="0.7" top="0.75" bottom="0.75" header="0.3" footer="0.3"/>
  <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5"/>
  <sheetViews>
    <sheetView showGridLines="0" workbookViewId="0">
      <selection activeCell="B4" sqref="B4"/>
    </sheetView>
  </sheetViews>
  <sheetFormatPr defaultRowHeight="15" x14ac:dyDescent="0.25"/>
  <cols>
    <col min="1" max="1" width="25.5703125" customWidth="1"/>
    <col min="2" max="11" width="13.7109375" customWidth="1"/>
    <col min="14" max="14" width="10.5703125" customWidth="1"/>
  </cols>
  <sheetData>
    <row r="1" spans="1:11" ht="18.75" customHeight="1" x14ac:dyDescent="0.25">
      <c r="A1" s="110" t="s">
        <v>666</v>
      </c>
    </row>
    <row r="3" spans="1:11" x14ac:dyDescent="0.25">
      <c r="A3" s="6"/>
      <c r="B3" s="5" t="s">
        <v>46</v>
      </c>
      <c r="C3" s="5" t="s">
        <v>52</v>
      </c>
      <c r="D3" s="5" t="s">
        <v>48</v>
      </c>
      <c r="E3" s="5" t="s">
        <v>4</v>
      </c>
      <c r="F3" s="5" t="s">
        <v>3</v>
      </c>
      <c r="G3" s="5" t="s">
        <v>34</v>
      </c>
      <c r="H3" s="5" t="s">
        <v>2</v>
      </c>
      <c r="I3" s="5" t="s">
        <v>1</v>
      </c>
      <c r="J3" s="5" t="s">
        <v>49</v>
      </c>
      <c r="K3" s="5" t="s">
        <v>33</v>
      </c>
    </row>
    <row r="4" spans="1:11" x14ac:dyDescent="0.25">
      <c r="A4" s="6" t="s">
        <v>5</v>
      </c>
      <c r="B4" s="5">
        <v>0.5</v>
      </c>
      <c r="C4" s="5">
        <v>0.5</v>
      </c>
      <c r="D4" s="5">
        <v>0.5</v>
      </c>
      <c r="E4" s="5">
        <v>0.5</v>
      </c>
      <c r="F4" s="5">
        <v>0.5</v>
      </c>
      <c r="G4" s="5">
        <v>0.5</v>
      </c>
      <c r="H4" s="5">
        <v>0.5</v>
      </c>
      <c r="I4" s="5">
        <v>0.5</v>
      </c>
      <c r="J4" s="5">
        <v>0.5</v>
      </c>
      <c r="K4" s="5">
        <v>0.5</v>
      </c>
    </row>
    <row r="5" spans="1:11" x14ac:dyDescent="0.25">
      <c r="A5" s="6" t="s">
        <v>36</v>
      </c>
      <c r="B5" s="25">
        <f t="shared" ref="B5:J5" si="0">AVERAGE(B4,B6)</f>
        <v>0.42105000000000004</v>
      </c>
      <c r="C5" s="25">
        <f t="shared" si="0"/>
        <v>0.4239</v>
      </c>
      <c r="D5" s="25">
        <f t="shared" si="0"/>
        <v>0.4274</v>
      </c>
      <c r="E5" s="25">
        <v>0.43179999999999996</v>
      </c>
      <c r="F5" s="25">
        <f t="shared" si="0"/>
        <v>0.4375</v>
      </c>
      <c r="G5" s="25">
        <f t="shared" si="0"/>
        <v>0.44230000000000003</v>
      </c>
      <c r="H5" s="25">
        <f t="shared" si="0"/>
        <v>0.45</v>
      </c>
      <c r="I5" s="25">
        <f t="shared" si="0"/>
        <v>0.46425</v>
      </c>
      <c r="J5" s="25">
        <f t="shared" si="0"/>
        <v>0.47725000000000001</v>
      </c>
      <c r="K5" s="25">
        <f>AVERAGE(K4,K6)</f>
        <v>0.48680000000000001</v>
      </c>
    </row>
    <row r="6" spans="1:11" x14ac:dyDescent="0.25">
      <c r="A6" s="6" t="s">
        <v>6</v>
      </c>
      <c r="B6" s="5">
        <v>0.34210000000000002</v>
      </c>
      <c r="C6" s="5">
        <v>0.3478</v>
      </c>
      <c r="D6" s="5">
        <v>0.3548</v>
      </c>
      <c r="E6" s="5">
        <v>0.36359999999999998</v>
      </c>
      <c r="F6" s="5">
        <v>0.375</v>
      </c>
      <c r="G6" s="5">
        <v>0.3846</v>
      </c>
      <c r="H6" s="5">
        <v>0.4</v>
      </c>
      <c r="I6" s="5">
        <v>0.42849999999999999</v>
      </c>
      <c r="J6" s="5">
        <v>0.45450000000000002</v>
      </c>
      <c r="K6" s="5">
        <v>0.47360000000000002</v>
      </c>
    </row>
    <row r="7" spans="1:11" x14ac:dyDescent="0.25">
      <c r="A7" s="6" t="s">
        <v>37</v>
      </c>
      <c r="B7" s="25">
        <f t="shared" ref="B7:K7" si="1">AVERAGE(B6,B8)</f>
        <v>0.3034</v>
      </c>
      <c r="C7" s="25">
        <f t="shared" si="1"/>
        <v>0.31104999999999999</v>
      </c>
      <c r="D7" s="25">
        <f t="shared" si="1"/>
        <v>0.32025000000000003</v>
      </c>
      <c r="E7" s="25">
        <v>0.33179999999999998</v>
      </c>
      <c r="F7" s="25">
        <f t="shared" si="1"/>
        <v>0.34734999999999999</v>
      </c>
      <c r="G7" s="25">
        <f t="shared" si="1"/>
        <v>0.35894999999999999</v>
      </c>
      <c r="H7" s="25">
        <f t="shared" si="1"/>
        <v>0.37880000000000003</v>
      </c>
      <c r="I7" s="25">
        <f t="shared" si="1"/>
        <v>0.41389999999999999</v>
      </c>
      <c r="J7" s="25">
        <f t="shared" si="1"/>
        <v>0.44635000000000002</v>
      </c>
      <c r="K7" s="25">
        <f t="shared" si="1"/>
        <v>0.46889999999999998</v>
      </c>
    </row>
    <row r="8" spans="1:11" x14ac:dyDescent="0.25">
      <c r="A8" s="6" t="s">
        <v>38</v>
      </c>
      <c r="B8" s="5">
        <v>0.26469999999999999</v>
      </c>
      <c r="C8" s="5">
        <v>0.27429999999999999</v>
      </c>
      <c r="D8" s="5">
        <v>0.28570000000000001</v>
      </c>
      <c r="E8" s="5">
        <v>0.3</v>
      </c>
      <c r="F8" s="5">
        <v>0.31969999999999998</v>
      </c>
      <c r="G8" s="5">
        <v>0.33329999999999999</v>
      </c>
      <c r="H8" s="5">
        <v>0.35759999999999997</v>
      </c>
      <c r="I8" s="5">
        <v>0.39929999999999999</v>
      </c>
      <c r="J8" s="5">
        <v>0.43819999999999998</v>
      </c>
      <c r="K8" s="5">
        <v>0.4642</v>
      </c>
    </row>
    <row r="9" spans="1:11" x14ac:dyDescent="0.25">
      <c r="A9" s="6" t="s">
        <v>39</v>
      </c>
      <c r="B9" s="25">
        <f t="shared" ref="B9:K9" si="2">AVERAGE(B8,B10)</f>
        <v>0.24174999999999999</v>
      </c>
      <c r="C9" s="25">
        <f t="shared" si="2"/>
        <v>0.25255</v>
      </c>
      <c r="D9" s="25">
        <f t="shared" si="2"/>
        <v>0.26550000000000001</v>
      </c>
      <c r="E9" s="25">
        <v>0.28159999999999996</v>
      </c>
      <c r="F9" s="25">
        <f t="shared" si="2"/>
        <v>0.30269999999999997</v>
      </c>
      <c r="G9" s="25">
        <f t="shared" si="2"/>
        <v>0.31879999999999997</v>
      </c>
      <c r="H9" s="25">
        <f t="shared" si="2"/>
        <v>0.34544999999999998</v>
      </c>
      <c r="I9" s="25">
        <f t="shared" si="2"/>
        <v>0.39195000000000002</v>
      </c>
      <c r="J9" s="25">
        <f t="shared" si="2"/>
        <v>0.43335000000000001</v>
      </c>
      <c r="K9" s="25">
        <f t="shared" si="2"/>
        <v>0.46179999999999999</v>
      </c>
    </row>
    <row r="10" spans="1:11" x14ac:dyDescent="0.25">
      <c r="A10" s="6" t="s">
        <v>40</v>
      </c>
      <c r="B10" s="5">
        <v>0.21879999999999999</v>
      </c>
      <c r="C10" s="5">
        <v>0.23080000000000001</v>
      </c>
      <c r="D10" s="5">
        <v>0.24529999999999999</v>
      </c>
      <c r="E10" s="5">
        <v>0.26319999999999999</v>
      </c>
      <c r="F10" s="5">
        <v>0.28570000000000001</v>
      </c>
      <c r="G10" s="5">
        <v>0.30430000000000001</v>
      </c>
      <c r="H10" s="5">
        <v>0.33329999999999999</v>
      </c>
      <c r="I10" s="5">
        <v>0.3846</v>
      </c>
      <c r="J10" s="5">
        <v>0.42849999999999999</v>
      </c>
      <c r="K10" s="5">
        <v>0.45939999999999998</v>
      </c>
    </row>
    <row r="11" spans="1:11" x14ac:dyDescent="0.25">
      <c r="A11" s="6" t="s">
        <v>41</v>
      </c>
      <c r="B11" s="25">
        <f t="shared" ref="B11:K11" si="3">AVERAGE(B10,B12)</f>
        <v>0.20355000000000001</v>
      </c>
      <c r="C11" s="25">
        <f t="shared" si="3"/>
        <v>0.21645</v>
      </c>
      <c r="D11" s="25">
        <f t="shared" si="3"/>
        <v>0.23204999999999998</v>
      </c>
      <c r="E11" s="25">
        <v>0.25114999999999998</v>
      </c>
      <c r="F11" s="25">
        <f t="shared" si="3"/>
        <v>0.2752</v>
      </c>
      <c r="G11" s="25">
        <f t="shared" si="3"/>
        <v>0.29500000000000004</v>
      </c>
      <c r="H11" s="25">
        <f t="shared" si="3"/>
        <v>0.32569999999999999</v>
      </c>
      <c r="I11" s="25">
        <f t="shared" si="3"/>
        <v>0.37980000000000003</v>
      </c>
      <c r="J11" s="25">
        <f t="shared" si="3"/>
        <v>0.42574999999999996</v>
      </c>
      <c r="K11" s="25">
        <f t="shared" si="3"/>
        <v>0.45794999999999997</v>
      </c>
    </row>
    <row r="12" spans="1:11" x14ac:dyDescent="0.25">
      <c r="A12" s="6" t="s">
        <v>42</v>
      </c>
      <c r="B12" s="5">
        <v>0.1883</v>
      </c>
      <c r="C12" s="5">
        <v>0.2021</v>
      </c>
      <c r="D12" s="5">
        <v>0.21879999999999999</v>
      </c>
      <c r="E12" s="5">
        <v>0.23910000000000001</v>
      </c>
      <c r="F12" s="5">
        <v>0.26469999999999999</v>
      </c>
      <c r="G12" s="5">
        <v>0.28570000000000001</v>
      </c>
      <c r="H12" s="5">
        <v>0.31809999999999999</v>
      </c>
      <c r="I12" s="5">
        <v>0.375</v>
      </c>
      <c r="J12" s="5">
        <v>0.42299999999999999</v>
      </c>
      <c r="K12" s="5">
        <v>0.45650000000000002</v>
      </c>
    </row>
    <row r="13" spans="1:11" x14ac:dyDescent="0.25">
      <c r="A13" s="6" t="s">
        <v>43</v>
      </c>
      <c r="B13" s="25">
        <f t="shared" ref="B13:K13" si="4">AVERAGE(B12,B14)</f>
        <v>0.1694</v>
      </c>
      <c r="C13" s="25">
        <f t="shared" si="4"/>
        <v>0.18440000000000001</v>
      </c>
      <c r="D13" s="25">
        <f t="shared" si="4"/>
        <v>0.2024</v>
      </c>
      <c r="E13" s="25">
        <v>0.22439999999999999</v>
      </c>
      <c r="F13" s="25">
        <f t="shared" si="4"/>
        <v>0.25209999999999999</v>
      </c>
      <c r="G13" s="25">
        <f t="shared" si="4"/>
        <v>0.2742</v>
      </c>
      <c r="H13" s="25">
        <f t="shared" si="4"/>
        <v>0.29244999999999999</v>
      </c>
      <c r="I13" s="25">
        <f t="shared" si="4"/>
        <v>0.36954999999999999</v>
      </c>
      <c r="J13" s="25">
        <f t="shared" si="4"/>
        <v>0.41964999999999997</v>
      </c>
      <c r="K13" s="25">
        <f t="shared" si="4"/>
        <v>0.45474999999999999</v>
      </c>
    </row>
    <row r="14" spans="1:11" x14ac:dyDescent="0.25">
      <c r="A14" s="6" t="s">
        <v>7</v>
      </c>
      <c r="B14" s="5">
        <v>0.15049999999999999</v>
      </c>
      <c r="C14" s="5">
        <v>0.16669999999999999</v>
      </c>
      <c r="D14" s="5">
        <v>0.186</v>
      </c>
      <c r="E14" s="5">
        <v>0.2097</v>
      </c>
      <c r="F14" s="5">
        <v>0.23949999999999999</v>
      </c>
      <c r="G14" s="5">
        <v>0.26269999999999999</v>
      </c>
      <c r="H14" s="5">
        <v>0.26679999999999998</v>
      </c>
      <c r="I14" s="5">
        <v>0.36409999999999998</v>
      </c>
      <c r="J14" s="5">
        <v>0.4163</v>
      </c>
      <c r="K14" s="5">
        <v>0.45300000000000001</v>
      </c>
    </row>
    <row r="15" spans="1:11" x14ac:dyDescent="0.25">
      <c r="A15" s="6" t="s">
        <v>44</v>
      </c>
      <c r="B15" s="25">
        <f t="shared" ref="B15:K17" si="5">AVERAGE(B14,B16)</f>
        <v>0.13924999999999998</v>
      </c>
      <c r="C15" s="25">
        <f t="shared" si="5"/>
        <v>0.15625</v>
      </c>
      <c r="D15" s="25">
        <f t="shared" si="5"/>
        <v>0.17635000000000001</v>
      </c>
      <c r="E15" s="25">
        <v>0.20100000000000001</v>
      </c>
      <c r="F15" s="25">
        <f t="shared" si="5"/>
        <v>0.23215</v>
      </c>
      <c r="G15" s="25">
        <f t="shared" si="5"/>
        <v>0.25574999999999998</v>
      </c>
      <c r="H15" s="25">
        <f t="shared" si="5"/>
        <v>0.27834999999999999</v>
      </c>
      <c r="I15" s="25">
        <f t="shared" si="5"/>
        <v>0.36049999999999999</v>
      </c>
      <c r="J15" s="25">
        <f t="shared" si="5"/>
        <v>0.41459999999999997</v>
      </c>
      <c r="K15" s="25">
        <f t="shared" si="5"/>
        <v>0.45174999999999998</v>
      </c>
    </row>
    <row r="16" spans="1:11" x14ac:dyDescent="0.25">
      <c r="A16" s="6" t="s">
        <v>45</v>
      </c>
      <c r="B16" s="5">
        <v>0.128</v>
      </c>
      <c r="C16" s="5">
        <v>0.14580000000000001</v>
      </c>
      <c r="D16" s="5">
        <v>0.16669999999999999</v>
      </c>
      <c r="E16" s="5">
        <v>0.1923</v>
      </c>
      <c r="F16" s="5">
        <v>0.2248</v>
      </c>
      <c r="G16" s="5">
        <v>0.24879999999999999</v>
      </c>
      <c r="H16" s="5">
        <v>0.28989999999999999</v>
      </c>
      <c r="I16" s="5">
        <v>0.3569</v>
      </c>
      <c r="J16" s="5">
        <v>0.41289999999999999</v>
      </c>
      <c r="K16" s="5">
        <v>0.45050000000000001</v>
      </c>
    </row>
    <row r="17" spans="1:15" x14ac:dyDescent="0.25">
      <c r="A17" s="6" t="s">
        <v>53</v>
      </c>
      <c r="B17" s="25">
        <f t="shared" si="5"/>
        <v>8.3250000000000005E-2</v>
      </c>
      <c r="C17" s="25">
        <f t="shared" si="5"/>
        <v>0.10415000000000001</v>
      </c>
      <c r="D17" s="25">
        <f t="shared" si="5"/>
        <v>0.1288</v>
      </c>
      <c r="E17" s="25">
        <v>0.15865000000000001</v>
      </c>
      <c r="F17" s="25">
        <f t="shared" si="5"/>
        <v>0.19574999999999998</v>
      </c>
      <c r="G17" s="25">
        <f t="shared" si="5"/>
        <v>0.22439999999999999</v>
      </c>
      <c r="H17" s="25">
        <f t="shared" si="5"/>
        <v>0.26995000000000002</v>
      </c>
      <c r="I17" s="25">
        <f t="shared" si="5"/>
        <v>0.34509999999999996</v>
      </c>
      <c r="J17" s="25">
        <f t="shared" si="5"/>
        <v>0.40644999999999998</v>
      </c>
      <c r="K17" s="25">
        <f t="shared" si="5"/>
        <v>0.44745000000000001</v>
      </c>
    </row>
    <row r="18" spans="1:15" x14ac:dyDescent="0.25">
      <c r="A18" s="6" t="s">
        <v>30</v>
      </c>
      <c r="B18" s="5">
        <v>3.85E-2</v>
      </c>
      <c r="C18" s="5">
        <v>6.25E-2</v>
      </c>
      <c r="D18" s="5">
        <v>9.0899999999999995E-2</v>
      </c>
      <c r="E18" s="5">
        <v>0.125</v>
      </c>
      <c r="F18" s="5">
        <v>0.16669999999999999</v>
      </c>
      <c r="G18" s="5">
        <v>0.2</v>
      </c>
      <c r="H18" s="5">
        <v>0.25</v>
      </c>
      <c r="I18" s="5">
        <v>0.33329999999999999</v>
      </c>
      <c r="J18" s="5">
        <v>0.4</v>
      </c>
      <c r="K18" s="5">
        <v>0.44440000000000002</v>
      </c>
      <c r="L18" s="29"/>
      <c r="M18" s="29"/>
      <c r="N18" s="29"/>
      <c r="O18" s="29"/>
    </row>
    <row r="20" spans="1:15" x14ac:dyDescent="0.25">
      <c r="A20" s="81" t="str">
        <f>CONCATENATE("Version ",'Change Log'!$B$3," – © 2015-",YEAR('Change Log'!$A$3),", William W. Davis, MSPM, PMP")</f>
        <v>Version 2.1.covid19.3a – © 2015-2020, William W. Davis, MSPM, PMP</v>
      </c>
    </row>
    <row r="21" spans="1:15" x14ac:dyDescent="0.25">
      <c r="A21" s="139" t="s">
        <v>92</v>
      </c>
      <c r="B21" s="139"/>
      <c r="C21" s="139"/>
      <c r="D21" s="139"/>
      <c r="E21" s="139"/>
      <c r="F21" s="139"/>
      <c r="G21" s="139"/>
      <c r="H21" s="139"/>
      <c r="I21" s="139"/>
      <c r="J21" s="139"/>
    </row>
    <row r="22" spans="1:15" x14ac:dyDescent="0.25">
      <c r="A22" s="139" t="s">
        <v>91</v>
      </c>
      <c r="B22" s="139"/>
      <c r="C22" s="139"/>
      <c r="D22" s="139"/>
      <c r="E22" s="139"/>
      <c r="F22" s="139"/>
      <c r="G22" s="139"/>
      <c r="H22" s="139"/>
      <c r="I22" s="139"/>
      <c r="J22" s="139"/>
    </row>
    <row r="23" spans="1:15" x14ac:dyDescent="0.25">
      <c r="A23" s="139" t="s">
        <v>80</v>
      </c>
      <c r="B23" s="139"/>
      <c r="C23" s="139"/>
      <c r="D23" s="139"/>
      <c r="E23" s="139"/>
      <c r="F23" s="139"/>
      <c r="G23" s="139"/>
      <c r="H23" s="139"/>
      <c r="I23" s="139"/>
      <c r="J23" s="139"/>
    </row>
    <row r="24" spans="1:15" x14ac:dyDescent="0.25">
      <c r="A24" s="139" t="s">
        <v>103</v>
      </c>
      <c r="B24" s="139"/>
      <c r="C24" s="139"/>
      <c r="D24" s="139"/>
      <c r="E24" s="139"/>
      <c r="F24" s="139"/>
      <c r="G24" s="139"/>
      <c r="H24" s="139"/>
      <c r="I24" s="139"/>
      <c r="J24" s="139"/>
    </row>
    <row r="25" spans="1:15" x14ac:dyDescent="0.25">
      <c r="A25" s="139" t="s">
        <v>81</v>
      </c>
      <c r="B25" s="139"/>
      <c r="C25" s="139"/>
      <c r="D25" s="139"/>
      <c r="E25" s="139"/>
      <c r="F25" s="139"/>
      <c r="G25" s="139"/>
      <c r="H25" s="139"/>
      <c r="I25" s="139"/>
      <c r="J25" s="139"/>
    </row>
    <row r="26" spans="1:15" x14ac:dyDescent="0.25">
      <c r="A26" s="82" t="s">
        <v>104</v>
      </c>
      <c r="B26" s="74"/>
      <c r="C26" s="74"/>
      <c r="D26" s="74"/>
      <c r="E26" s="74"/>
      <c r="F26" s="74"/>
      <c r="G26" s="74"/>
      <c r="H26" s="74"/>
      <c r="I26" s="74"/>
      <c r="J26" s="74"/>
    </row>
    <row r="27" spans="1:15" x14ac:dyDescent="0.25">
      <c r="A27" s="82" t="s">
        <v>78</v>
      </c>
      <c r="B27" s="17"/>
      <c r="C27" s="17"/>
      <c r="D27" s="17"/>
      <c r="E27" s="17"/>
      <c r="F27" s="18"/>
      <c r="G27" s="17"/>
      <c r="H27" s="17"/>
      <c r="I27" s="17"/>
      <c r="J27" s="17"/>
    </row>
    <row r="28" spans="1:15" x14ac:dyDescent="0.25">
      <c r="A28" s="82" t="s">
        <v>105</v>
      </c>
      <c r="B28" s="17"/>
      <c r="C28" s="17"/>
      <c r="D28" s="17"/>
      <c r="E28" s="17"/>
      <c r="F28" s="18"/>
      <c r="G28" s="17"/>
      <c r="H28" s="17"/>
      <c r="I28" s="17"/>
      <c r="J28" s="17"/>
    </row>
    <row r="29" spans="1:15" x14ac:dyDescent="0.25">
      <c r="A29" s="82" t="s">
        <v>106</v>
      </c>
      <c r="B29" s="17"/>
      <c r="C29" s="17"/>
      <c r="D29" s="17"/>
      <c r="E29" s="17"/>
      <c r="F29" s="18"/>
      <c r="G29" s="17"/>
      <c r="H29" s="17"/>
      <c r="I29" s="17"/>
      <c r="J29" s="17"/>
    </row>
    <row r="30" spans="1:15" x14ac:dyDescent="0.25">
      <c r="A30" s="82" t="s">
        <v>638</v>
      </c>
      <c r="B30" s="17"/>
      <c r="C30" s="17"/>
      <c r="D30" s="17"/>
      <c r="E30" s="17"/>
      <c r="F30" s="18"/>
      <c r="G30" s="17"/>
      <c r="H30" s="17"/>
      <c r="I30" s="17"/>
      <c r="J30" s="17"/>
    </row>
    <row r="31" spans="1:15" x14ac:dyDescent="0.25">
      <c r="A31" s="82" t="s">
        <v>639</v>
      </c>
      <c r="B31" s="17"/>
      <c r="C31" s="17"/>
      <c r="D31" s="17"/>
      <c r="E31" s="17"/>
      <c r="F31" s="18"/>
      <c r="G31" s="17"/>
      <c r="H31" s="17"/>
      <c r="I31" s="17"/>
      <c r="J31" s="17"/>
    </row>
    <row r="32" spans="1:15" x14ac:dyDescent="0.25">
      <c r="A32" s="82"/>
      <c r="B32" s="17"/>
      <c r="C32" s="17"/>
      <c r="D32" s="17"/>
      <c r="E32" s="17"/>
      <c r="F32" s="18"/>
      <c r="G32" s="17"/>
      <c r="H32" s="17"/>
      <c r="I32" s="17"/>
      <c r="J32" s="17"/>
    </row>
    <row r="33" spans="1:10" x14ac:dyDescent="0.25">
      <c r="A33" s="82" t="s">
        <v>640</v>
      </c>
      <c r="B33" s="17"/>
      <c r="C33" s="17"/>
      <c r="D33" s="17"/>
      <c r="E33" s="17"/>
      <c r="F33" s="18"/>
      <c r="G33" s="17"/>
      <c r="H33" s="17"/>
      <c r="I33" s="17"/>
      <c r="J33" s="17"/>
    </row>
    <row r="34" spans="1:10" x14ac:dyDescent="0.25">
      <c r="A34" s="82" t="s">
        <v>77</v>
      </c>
    </row>
    <row r="35" spans="1:10" x14ac:dyDescent="0.25">
      <c r="A35" s="138" t="s">
        <v>642</v>
      </c>
      <c r="B35" s="138"/>
      <c r="C35" s="138"/>
      <c r="D35" s="138"/>
      <c r="E35" s="138"/>
    </row>
  </sheetData>
  <mergeCells count="6">
    <mergeCell ref="A35:E35"/>
    <mergeCell ref="A21:J21"/>
    <mergeCell ref="A22:J22"/>
    <mergeCell ref="A23:J23"/>
    <mergeCell ref="A24:J24"/>
    <mergeCell ref="A25:J25"/>
  </mergeCells>
  <hyperlinks>
    <hyperlink ref="A23:J23" r:id="rId1" display="Watch Statistical PERT videos on YouTube " xr:uid="{7B7EBB92-669F-47F6-96C3-E56E496EDB6E}"/>
    <hyperlink ref="A24" r:id="rId2" display="Follow Statistical PERT on Twitter to learn when new updates are released" xr:uid="{6D1E7708-A58A-4761-9914-C8C624DADB9A}"/>
    <hyperlink ref="A23" r:id="rId3" xr:uid="{96F08C02-C8F8-455A-9D1D-774C326DB97D}"/>
    <hyperlink ref="A22" r:id="rId4" display="Take a Pluralsight course on Statistical PERT" xr:uid="{9AB2DF59-304B-49A4-A3A0-7E647673F6F1}"/>
    <hyperlink ref="A21" r:id="rId5" display="Download more FREE Statistical PERT templates at https://www.statisticalpert.com" xr:uid="{F639FCAB-8E12-4A68-B198-E30BCA081F7E}"/>
    <hyperlink ref="A25:J25" r:id="rId6" display="Follow Statistical PERT on Twitter to learn when new updates are released" xr:uid="{4B24C42B-B995-4F2D-A0A0-2FE7FD3B3857}"/>
    <hyperlink ref="A24:J24" r:id="rId7" display="Connect with or follow William W. Davis on LinkedIn" xr:uid="{71E178FA-E404-4682-BF37-71C27E1A1FC9}"/>
    <hyperlink ref="A22:J22" r:id="rId8" display="Watch a Pluralsight course on Statistical PERT® Normal Edition" xr:uid="{7DDFD866-3A59-4289-A888-114D55212EDB}"/>
    <hyperlink ref="A35" r:id="rId9" xr:uid="{45FA4925-88D7-4620-86EC-63CA30997D2A}"/>
  </hyperlinks>
  <pageMargins left="0.7" right="0.7" top="0.75" bottom="0.75" header="0.3" footer="0.3"/>
  <drawing r:id="rId1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53"/>
  <sheetViews>
    <sheetView showGridLines="0" workbookViewId="0">
      <selection activeCell="B3" sqref="B3"/>
    </sheetView>
  </sheetViews>
  <sheetFormatPr defaultRowHeight="15" x14ac:dyDescent="0.25"/>
  <cols>
    <col min="1" max="1" width="35.7109375" customWidth="1"/>
    <col min="2" max="2" width="13.5703125" customWidth="1"/>
    <col min="3" max="11" width="10.7109375" customWidth="1"/>
  </cols>
  <sheetData>
    <row r="1" spans="1:2" ht="18.75" customHeight="1" x14ac:dyDescent="0.25">
      <c r="A1" s="110" t="s">
        <v>665</v>
      </c>
    </row>
    <row r="2" spans="1:2" ht="15" customHeight="1" x14ac:dyDescent="0.25">
      <c r="A2" s="110"/>
    </row>
    <row r="3" spans="1:2" x14ac:dyDescent="0.25">
      <c r="A3" s="140" t="s">
        <v>95</v>
      </c>
      <c r="B3" s="111">
        <v>-0.05</v>
      </c>
    </row>
    <row r="4" spans="1:2" x14ac:dyDescent="0.25">
      <c r="A4" s="141"/>
      <c r="B4" s="111">
        <v>-0.1</v>
      </c>
    </row>
    <row r="5" spans="1:2" x14ac:dyDescent="0.25">
      <c r="A5" s="141"/>
      <c r="B5" s="111">
        <v>-0.15</v>
      </c>
    </row>
    <row r="6" spans="1:2" x14ac:dyDescent="0.25">
      <c r="A6" s="141"/>
      <c r="B6" s="111">
        <v>-0.2</v>
      </c>
    </row>
    <row r="7" spans="1:2" x14ac:dyDescent="0.25">
      <c r="A7" s="141"/>
      <c r="B7" s="111">
        <v>-0.25</v>
      </c>
    </row>
    <row r="8" spans="1:2" x14ac:dyDescent="0.25">
      <c r="A8" s="141"/>
      <c r="B8" s="111">
        <v>-0.3</v>
      </c>
    </row>
    <row r="9" spans="1:2" x14ac:dyDescent="0.25">
      <c r="A9" s="141"/>
      <c r="B9" s="111">
        <v>-0.35</v>
      </c>
    </row>
    <row r="10" spans="1:2" x14ac:dyDescent="0.25">
      <c r="A10" s="141"/>
      <c r="B10" s="111">
        <v>-0.4</v>
      </c>
    </row>
    <row r="11" spans="1:2" x14ac:dyDescent="0.25">
      <c r="A11" s="141"/>
      <c r="B11" s="111">
        <v>-0.5</v>
      </c>
    </row>
    <row r="12" spans="1:2" x14ac:dyDescent="0.25">
      <c r="A12" s="141"/>
      <c r="B12" s="111">
        <v>-0.6</v>
      </c>
    </row>
    <row r="13" spans="1:2" x14ac:dyDescent="0.25">
      <c r="A13" s="142"/>
      <c r="B13" s="111">
        <v>-0.7</v>
      </c>
    </row>
    <row r="14" spans="1:2" x14ac:dyDescent="0.25">
      <c r="B14" s="53"/>
    </row>
    <row r="16" spans="1:2" x14ac:dyDescent="0.25">
      <c r="A16" s="143" t="s">
        <v>96</v>
      </c>
      <c r="B16" s="111">
        <v>0.1</v>
      </c>
    </row>
    <row r="17" spans="1:11" x14ac:dyDescent="0.25">
      <c r="A17" s="143"/>
      <c r="B17" s="111">
        <v>0.2</v>
      </c>
    </row>
    <row r="18" spans="1:11" x14ac:dyDescent="0.25">
      <c r="A18" s="143"/>
      <c r="B18" s="111">
        <v>0.3</v>
      </c>
    </row>
    <row r="19" spans="1:11" x14ac:dyDescent="0.25">
      <c r="A19" s="143"/>
      <c r="B19" s="111">
        <v>0.4</v>
      </c>
    </row>
    <row r="20" spans="1:11" x14ac:dyDescent="0.25">
      <c r="A20" s="143"/>
      <c r="B20" s="111">
        <v>0.5</v>
      </c>
    </row>
    <row r="21" spans="1:11" x14ac:dyDescent="0.25">
      <c r="A21" s="143"/>
      <c r="B21" s="111">
        <v>0.75</v>
      </c>
    </row>
    <row r="22" spans="1:11" x14ac:dyDescent="0.25">
      <c r="A22" s="143"/>
      <c r="B22" s="111">
        <v>1</v>
      </c>
    </row>
    <row r="23" spans="1:11" x14ac:dyDescent="0.25">
      <c r="A23" s="143"/>
      <c r="B23" s="111">
        <v>1.25</v>
      </c>
    </row>
    <row r="24" spans="1:11" x14ac:dyDescent="0.25">
      <c r="A24" s="143"/>
      <c r="B24" s="111">
        <v>1.5</v>
      </c>
    </row>
    <row r="25" spans="1:11" x14ac:dyDescent="0.25">
      <c r="A25" s="143"/>
      <c r="B25" s="111">
        <v>1.75</v>
      </c>
    </row>
    <row r="26" spans="1:11" x14ac:dyDescent="0.25">
      <c r="A26" s="143"/>
      <c r="B26" s="111">
        <v>2</v>
      </c>
    </row>
    <row r="29" spans="1:11" x14ac:dyDescent="0.25">
      <c r="A29" s="54" t="s">
        <v>94</v>
      </c>
      <c r="B29" s="55"/>
    </row>
    <row r="30" spans="1:11" x14ac:dyDescent="0.25">
      <c r="A30" s="112" t="s">
        <v>70</v>
      </c>
      <c r="B30" s="56" t="b">
        <f>FALSE</f>
        <v>0</v>
      </c>
      <c r="C30" s="57" t="s">
        <v>71</v>
      </c>
      <c r="D30" s="58"/>
      <c r="E30" s="58"/>
      <c r="F30" s="58"/>
      <c r="G30" s="58"/>
      <c r="H30" s="58"/>
      <c r="I30" s="58"/>
      <c r="J30" s="58"/>
      <c r="K30" s="59"/>
    </row>
    <row r="31" spans="1:11" x14ac:dyDescent="0.25">
      <c r="A31" s="112" t="s">
        <v>72</v>
      </c>
      <c r="B31" s="56" t="b">
        <f>TRUE</f>
        <v>1</v>
      </c>
      <c r="C31" s="57" t="s">
        <v>73</v>
      </c>
      <c r="D31" s="58"/>
      <c r="E31" s="58"/>
      <c r="F31" s="58"/>
      <c r="G31" s="58"/>
      <c r="H31" s="58"/>
      <c r="I31" s="58"/>
      <c r="J31" s="58"/>
      <c r="K31" s="59"/>
    </row>
    <row r="34" spans="1:10" x14ac:dyDescent="0.25">
      <c r="A34" s="54" t="s">
        <v>74</v>
      </c>
      <c r="B34" s="55"/>
    </row>
    <row r="35" spans="1:10" x14ac:dyDescent="0.25">
      <c r="A35" s="112" t="s">
        <v>75</v>
      </c>
      <c r="B35" s="56" t="b">
        <f>TRUE</f>
        <v>1</v>
      </c>
    </row>
    <row r="36" spans="1:10" x14ac:dyDescent="0.25">
      <c r="A36" s="112" t="s">
        <v>76</v>
      </c>
      <c r="B36" s="56" t="b">
        <f>FALSE</f>
        <v>0</v>
      </c>
    </row>
    <row r="38" spans="1:10" x14ac:dyDescent="0.25">
      <c r="A38" s="81" t="str">
        <f>CONCATENATE("Version ",'Change Log'!$B$3," – © 2015-",YEAR('Change Log'!$A$3),", William W. Davis, MSPM, PMP")</f>
        <v>Version 2.1.covid19.3a – © 2015-2020, William W. Davis, MSPM, PMP</v>
      </c>
    </row>
    <row r="39" spans="1:10" x14ac:dyDescent="0.25">
      <c r="A39" s="139" t="s">
        <v>92</v>
      </c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 x14ac:dyDescent="0.25">
      <c r="A40" s="139" t="s">
        <v>91</v>
      </c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5">
      <c r="A41" s="139" t="s">
        <v>80</v>
      </c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5">
      <c r="A42" s="139" t="s">
        <v>103</v>
      </c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0" x14ac:dyDescent="0.25">
      <c r="A43" s="139" t="s">
        <v>81</v>
      </c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0" x14ac:dyDescent="0.25">
      <c r="A44" s="82" t="s">
        <v>104</v>
      </c>
      <c r="B44" s="74"/>
      <c r="C44" s="74"/>
      <c r="D44" s="74"/>
      <c r="E44" s="74"/>
      <c r="F44" s="74"/>
      <c r="G44" s="74"/>
      <c r="H44" s="74"/>
      <c r="I44" s="74"/>
      <c r="J44" s="74"/>
    </row>
    <row r="45" spans="1:10" x14ac:dyDescent="0.25">
      <c r="A45" s="82" t="s">
        <v>78</v>
      </c>
      <c r="B45" s="17"/>
      <c r="C45" s="17"/>
      <c r="D45" s="17"/>
      <c r="E45" s="17"/>
      <c r="F45" s="18"/>
      <c r="G45" s="17"/>
      <c r="H45" s="17"/>
      <c r="I45" s="17"/>
      <c r="J45" s="17"/>
    </row>
    <row r="46" spans="1:10" x14ac:dyDescent="0.25">
      <c r="A46" s="82" t="s">
        <v>105</v>
      </c>
      <c r="B46" s="17"/>
      <c r="C46" s="17"/>
      <c r="D46" s="17"/>
      <c r="E46" s="17"/>
      <c r="F46" s="18"/>
      <c r="G46" s="17"/>
      <c r="H46" s="17"/>
      <c r="I46" s="17"/>
      <c r="J46" s="17"/>
    </row>
    <row r="47" spans="1:10" x14ac:dyDescent="0.25">
      <c r="A47" s="82" t="s">
        <v>106</v>
      </c>
      <c r="B47" s="17"/>
      <c r="C47" s="17"/>
      <c r="D47" s="17"/>
      <c r="E47" s="17"/>
      <c r="F47" s="18"/>
      <c r="G47" s="17"/>
      <c r="H47" s="17"/>
      <c r="I47" s="17"/>
      <c r="J47" s="17"/>
    </row>
    <row r="48" spans="1:10" x14ac:dyDescent="0.25">
      <c r="A48" s="82" t="s">
        <v>638</v>
      </c>
      <c r="B48" s="17"/>
      <c r="C48" s="17"/>
      <c r="D48" s="17"/>
      <c r="E48" s="17"/>
      <c r="F48" s="18"/>
      <c r="G48" s="17"/>
      <c r="H48" s="17"/>
      <c r="I48" s="17"/>
      <c r="J48" s="17"/>
    </row>
    <row r="49" spans="1:10" x14ac:dyDescent="0.25">
      <c r="A49" s="82" t="s">
        <v>639</v>
      </c>
      <c r="B49" s="17"/>
      <c r="C49" s="17"/>
      <c r="D49" s="17"/>
      <c r="E49" s="17"/>
      <c r="F49" s="18"/>
      <c r="G49" s="17"/>
      <c r="H49" s="17"/>
      <c r="I49" s="17"/>
      <c r="J49" s="17"/>
    </row>
    <row r="50" spans="1:10" x14ac:dyDescent="0.25">
      <c r="A50" s="82"/>
      <c r="B50" s="17"/>
      <c r="C50" s="17"/>
      <c r="D50" s="17"/>
      <c r="E50" s="17"/>
      <c r="F50" s="18"/>
      <c r="G50" s="17"/>
      <c r="H50" s="17"/>
      <c r="I50" s="17"/>
      <c r="J50" s="17"/>
    </row>
    <row r="51" spans="1:10" x14ac:dyDescent="0.25">
      <c r="A51" s="82" t="s">
        <v>640</v>
      </c>
      <c r="B51" s="17"/>
      <c r="C51" s="17"/>
      <c r="D51" s="17"/>
      <c r="E51" s="17"/>
      <c r="F51" s="18"/>
      <c r="G51" s="17"/>
      <c r="H51" s="17"/>
      <c r="I51" s="17"/>
      <c r="J51" s="17"/>
    </row>
    <row r="52" spans="1:10" x14ac:dyDescent="0.25">
      <c r="A52" s="82" t="s">
        <v>77</v>
      </c>
    </row>
    <row r="53" spans="1:10" x14ac:dyDescent="0.25">
      <c r="A53" s="138" t="s">
        <v>642</v>
      </c>
      <c r="B53" s="138"/>
      <c r="C53" s="138"/>
      <c r="D53" s="138"/>
      <c r="E53" s="138"/>
    </row>
  </sheetData>
  <mergeCells count="8">
    <mergeCell ref="A53:E53"/>
    <mergeCell ref="A42:J42"/>
    <mergeCell ref="A43:J43"/>
    <mergeCell ref="A3:A13"/>
    <mergeCell ref="A16:A26"/>
    <mergeCell ref="A39:J39"/>
    <mergeCell ref="A40:J40"/>
    <mergeCell ref="A41:J41"/>
  </mergeCells>
  <hyperlinks>
    <hyperlink ref="A41:J41" r:id="rId1" display="Watch Statistical PERT videos on YouTube " xr:uid="{2A840D28-AC57-43AB-99BB-57B1FAB62357}"/>
    <hyperlink ref="A42" r:id="rId2" display="Follow Statistical PERT on Twitter to learn when new updates are released" xr:uid="{2FDE3621-CC1F-4A6F-B1C6-C7EC15EDA578}"/>
    <hyperlink ref="A41" r:id="rId3" xr:uid="{ABE9884C-5BB4-443D-A761-B44C3B45A737}"/>
    <hyperlink ref="A40" r:id="rId4" display="Take a Pluralsight course on Statistical PERT" xr:uid="{2A57D7B9-0A30-4F9B-BE50-10172243B388}"/>
    <hyperlink ref="A39" r:id="rId5" display="Download more FREE Statistical PERT templates at https://www.statisticalpert.com" xr:uid="{E10769C3-C168-43D0-B188-FDD38938D33A}"/>
    <hyperlink ref="A43:J43" r:id="rId6" display="Follow Statistical PERT on Twitter to learn when new updates are released" xr:uid="{FD23A362-2DD1-4D76-B187-1835302229EE}"/>
    <hyperlink ref="A42:J42" r:id="rId7" display="Connect with or follow William W. Davis on LinkedIn" xr:uid="{04E82295-90B6-49F9-89BB-26A880C7807C}"/>
    <hyperlink ref="A40:J40" r:id="rId8" display="Watch a Pluralsight course on Statistical PERT® Normal Edition" xr:uid="{8C12DD76-2772-4018-AE69-6E71B13AAF6E}"/>
    <hyperlink ref="A53" r:id="rId9" xr:uid="{EB966996-75EE-4A16-8EAA-0DAD108F2098}"/>
  </hyperlinks>
  <pageMargins left="0.7" right="0.7" top="0.75" bottom="0.75" header="0.3" footer="0.3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4</vt:i4>
      </vt:variant>
    </vt:vector>
  </HeadingPairs>
  <TitlesOfParts>
    <vt:vector size="16" baseType="lpstr">
      <vt:lpstr>Welcome!</vt:lpstr>
      <vt:lpstr>SPERT® Beta - Coronavirus</vt:lpstr>
      <vt:lpstr>SPERT® Beta - Coronavirus Tree</vt:lpstr>
      <vt:lpstr>Skew</vt:lpstr>
      <vt:lpstr>Confidence</vt:lpstr>
      <vt:lpstr>Alpha-Beta</vt:lpstr>
      <vt:lpstr>Standard Deviation Ratios</vt:lpstr>
      <vt:lpstr>Mean Ratios</vt:lpstr>
      <vt:lpstr>VLookups</vt:lpstr>
      <vt:lpstr>Collabinart®</vt:lpstr>
      <vt:lpstr>Change Log</vt:lpstr>
      <vt:lpstr>GNU GPL</vt:lpstr>
      <vt:lpstr>Alpha_Chart</vt:lpstr>
      <vt:lpstr>Beta_Chart</vt:lpstr>
      <vt:lpstr>Mean_Ratios</vt:lpstr>
      <vt:lpstr>Standard_Deviation_Ratios</vt:lpstr>
    </vt:vector>
  </TitlesOfParts>
  <Company>William W. Davis, MSPM, PMP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Statistical PERT Beta Edition</dc:title>
  <dc:creator>William W. Davis</dc:creator>
  <dc:description>Copyright 2015-2019, William W. Davis, MSPM, PMP. Licensed under the GNU General Public License.</dc:description>
  <cp:lastModifiedBy>William Davis</cp:lastModifiedBy>
  <dcterms:created xsi:type="dcterms:W3CDTF">2015-09-24T02:35:01Z</dcterms:created>
  <dcterms:modified xsi:type="dcterms:W3CDTF">2020-03-15T23:24:17Z</dcterms:modified>
</cp:coreProperties>
</file>